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505" windowHeight="4080" tabRatio="893" activeTab="5"/>
  </bookViews>
  <sheets>
    <sheet name="1業務計畫" sheetId="1" r:id="rId1"/>
    <sheet name="2預算表" sheetId="2" r:id="rId2"/>
    <sheet name="3業務報告" sheetId="3" r:id="rId3"/>
    <sheet name="4平衡表" sheetId="4" r:id="rId4"/>
    <sheet name="5餘絀表" sheetId="5" r:id="rId5"/>
    <sheet name="6基金及餘絀變動表" sheetId="6" r:id="rId6"/>
  </sheets>
  <externalReferences>
    <externalReference r:id="rId9"/>
  </externalReferences>
  <definedNames>
    <definedName name="page1">#REF!</definedName>
    <definedName name="page2">#REF!</definedName>
    <definedName name="page3">#REF!</definedName>
    <definedName name="print4">#REF!</definedName>
  </definedNames>
  <calcPr fullCalcOnLoad="1"/>
</workbook>
</file>

<file path=xl/sharedStrings.xml><?xml version="1.0" encoding="utf-8"?>
<sst xmlns="http://schemas.openxmlformats.org/spreadsheetml/2006/main" count="209" uniqueCount="158">
  <si>
    <t>四、實施內容：</t>
  </si>
  <si>
    <t>計畫名稱</t>
  </si>
  <si>
    <t>五、經費來源：</t>
  </si>
  <si>
    <t>租金收入</t>
  </si>
  <si>
    <t>利息收入</t>
  </si>
  <si>
    <t>投資收益</t>
  </si>
  <si>
    <t>捐贈收入</t>
  </si>
  <si>
    <t>其他收入</t>
  </si>
  <si>
    <t>科目</t>
  </si>
  <si>
    <t>本年度預算數</t>
  </si>
  <si>
    <t>本年度決算數</t>
  </si>
  <si>
    <t>上年度決算數</t>
  </si>
  <si>
    <t>金額</t>
  </si>
  <si>
    <t>﹪</t>
  </si>
  <si>
    <t>差異數</t>
  </si>
  <si>
    <t>本年度</t>
  </si>
  <si>
    <t>上年度</t>
  </si>
  <si>
    <t>基金及餘絀</t>
  </si>
  <si>
    <t>平衡表</t>
  </si>
  <si>
    <t>所得稅費用</t>
  </si>
  <si>
    <t>收    入：</t>
  </si>
  <si>
    <t>本期餘絀</t>
  </si>
  <si>
    <t>備註</t>
  </si>
  <si>
    <t>　預付款項</t>
  </si>
  <si>
    <t>　　基金及餘絀合計</t>
  </si>
  <si>
    <t>收支餘絀表</t>
  </si>
  <si>
    <t>項　　　　　　　目</t>
  </si>
  <si>
    <t>流動資產</t>
  </si>
  <si>
    <t>流動負債</t>
  </si>
  <si>
    <t>　其他應收款</t>
  </si>
  <si>
    <t>單位：新台幣元</t>
  </si>
  <si>
    <t>資產</t>
  </si>
  <si>
    <t>資產總計</t>
  </si>
  <si>
    <t>　　流動負債合計</t>
  </si>
  <si>
    <t>　　負債合計</t>
  </si>
  <si>
    <t>　應收票據</t>
  </si>
  <si>
    <t>　應收帳款</t>
  </si>
  <si>
    <t>　存貨</t>
  </si>
  <si>
    <t>　其他流動資產</t>
  </si>
  <si>
    <t>　短期借款</t>
  </si>
  <si>
    <t>　應付票據</t>
  </si>
  <si>
    <t>　應付帳款</t>
  </si>
  <si>
    <t>　應付費用</t>
  </si>
  <si>
    <t>　預收款項</t>
  </si>
  <si>
    <t>　其他流動負債</t>
  </si>
  <si>
    <t>基金</t>
  </si>
  <si>
    <t>科目代號</t>
  </si>
  <si>
    <t>基金及長期投資</t>
  </si>
  <si>
    <t>　現金</t>
  </si>
  <si>
    <t xml:space="preserve">      流動資產小計</t>
  </si>
  <si>
    <t xml:space="preserve">      基金及長期投資小計</t>
  </si>
  <si>
    <t>固定資產</t>
  </si>
  <si>
    <t>其他資產</t>
  </si>
  <si>
    <t>　未攤銷費用</t>
  </si>
  <si>
    <t xml:space="preserve">      其他資產小計</t>
  </si>
  <si>
    <t>　其他應付款</t>
  </si>
  <si>
    <t>　代收款項</t>
  </si>
  <si>
    <t>出售資產收入</t>
  </si>
  <si>
    <t>/12/31</t>
  </si>
  <si>
    <t>預計發生日期</t>
  </si>
  <si>
    <t>基金及餘絀合計</t>
  </si>
  <si>
    <t>基金及餘絀變動表</t>
  </si>
  <si>
    <t>預算金額</t>
  </si>
  <si>
    <t>科目代號</t>
  </si>
  <si>
    <t>科目</t>
  </si>
  <si>
    <t>說明</t>
  </si>
  <si>
    <t>出售資產收入</t>
  </si>
  <si>
    <t xml:space="preserve">    收入合計</t>
  </si>
  <si>
    <t>支    出：</t>
  </si>
  <si>
    <t>人事費用</t>
  </si>
  <si>
    <t>行政費用</t>
  </si>
  <si>
    <t>業務費用</t>
  </si>
  <si>
    <t>捐贈支出</t>
  </si>
  <si>
    <t>利息支出</t>
  </si>
  <si>
    <t>投資損失</t>
  </si>
  <si>
    <t>出售資產損失</t>
  </si>
  <si>
    <t>其他支出</t>
  </si>
  <si>
    <r>
      <t xml:space="preserve">        </t>
    </r>
    <r>
      <rPr>
        <sz val="12"/>
        <rFont val="標楷體"/>
        <family val="4"/>
      </rPr>
      <t>支出</t>
    </r>
    <r>
      <rPr>
        <sz val="12"/>
        <rFont val="標楷體"/>
        <family val="4"/>
      </rPr>
      <t>合計</t>
    </r>
  </si>
  <si>
    <t>稅前餘絀</t>
  </si>
  <si>
    <t>補助收入</t>
  </si>
  <si>
    <t>經費收支預算表</t>
  </si>
  <si>
    <t>項目</t>
  </si>
  <si>
    <t>預計經費</t>
  </si>
  <si>
    <t>計畫內容</t>
  </si>
  <si>
    <t>三、業務項目：（請參酌基金會章程的業務項目）</t>
  </si>
  <si>
    <t>二、目的：（可依實際狀況或需求填寫）</t>
  </si>
  <si>
    <t>二、目的：（請依實際狀況填寫）</t>
  </si>
  <si>
    <t>一、計劃依據：（請填入基金會章程的宗旨）</t>
  </si>
  <si>
    <t>本年度決算與本年度
預算比較</t>
  </si>
  <si>
    <t>本年度決算與上年度
決算比較</t>
  </si>
  <si>
    <t>董事長：　　　　　　　　執行長：　　　　　　　　部門主管：　　　　　　　　製表人：</t>
  </si>
  <si>
    <t>實際經費</t>
  </si>
  <si>
    <t>實際發生日期</t>
  </si>
  <si>
    <t>補助收入</t>
  </si>
  <si>
    <t>填表說明：請填入空白處；藍色格內數字自動算出，無需填列。</t>
  </si>
  <si>
    <t>填表說明：請依實際狀況填寫；藍色格內數字自動算出，無需填列。</t>
  </si>
  <si>
    <t>填表說明：請將兩年度之平衡表金額填入空白處；藍色格內數字自動算出，無需填列。</t>
  </si>
  <si>
    <t>填表說明：請依實際狀況或需求填寫；藍色格內數字自動算出，無需填列。</t>
  </si>
  <si>
    <t>累積餘絀-非保留款</t>
  </si>
  <si>
    <r>
      <t>累積餘絀-</t>
    </r>
    <r>
      <rPr>
        <sz val="12"/>
        <rFont val="標楷體"/>
        <family val="4"/>
      </rPr>
      <t>保留款</t>
    </r>
  </si>
  <si>
    <t>年度業務計畫預算書</t>
  </si>
  <si>
    <t>年度業務報告書</t>
  </si>
  <si>
    <t>年1月1日餘額</t>
  </si>
  <si>
    <t>年12月31日累積餘額</t>
  </si>
  <si>
    <t>年度本期餘絀</t>
  </si>
  <si>
    <r>
      <t>（註）受託經營政府館舍之基金會，請使用「</t>
    </r>
    <r>
      <rPr>
        <sz val="16"/>
        <color indexed="12"/>
        <rFont val="標楷體"/>
        <family val="4"/>
      </rPr>
      <t>5（館）餘絀表</t>
    </r>
    <r>
      <rPr>
        <sz val="16"/>
        <color indexed="10"/>
        <rFont val="標楷體"/>
        <family val="4"/>
      </rPr>
      <t>」</t>
    </r>
  </si>
  <si>
    <t>填表說明：1.前期無奉准保留結餘者，「累積餘絀-保留款」一欄均為0；藍色格內數字自動算出，無需填列。</t>
  </si>
  <si>
    <t>負債、基金及餘絀總計</t>
  </si>
  <si>
    <t>負債、基金及餘絀</t>
  </si>
  <si>
    <t>餘絀</t>
  </si>
  <si>
    <t>前期累積餘絀-保留款本期使用數</t>
  </si>
  <si>
    <t>　累積餘絀-保留款</t>
  </si>
  <si>
    <t>　累積餘絀-非保留款</t>
  </si>
  <si>
    <t>　基金(投資)</t>
  </si>
  <si>
    <t>　基金(設立)</t>
  </si>
  <si>
    <t>財團法人奇幻文化藝術基金會</t>
  </si>
  <si>
    <t xml:space="preserve"> 本基金會以促進國內外奇幻藝術及文化之發展、推廣開放資源、知識分享之文化與行動，引進各式開放知識為宗旨。</t>
  </si>
  <si>
    <t>開放式課程計劃推廣活動</t>
  </si>
  <si>
    <t>巡迴演講、翻譯計畫</t>
  </si>
  <si>
    <t>99/1~99/12</t>
  </si>
  <si>
    <t>捐贈收入</t>
  </si>
  <si>
    <t>1、至相關單位巡迴演講，使資訊較為缺乏的地區也能了解並利用開放式課程。</t>
  </si>
  <si>
    <t>2、網站會持續放上新的課程，希望到時會有一些記者會或相關的活動可以召開，讓大家可以再去看一些成果。</t>
  </si>
  <si>
    <t xml:space="preserve">  本基金會以促進國內外奇幻藝術及文化之發展、推廣開放資源、知識分享之文化與行動，引進各式開放知識為宗旨。</t>
  </si>
  <si>
    <t>1、推廣開放式課程理念，並尋求相關單位合作或贊助，增進翻譯計畫的完整執行與速度。</t>
  </si>
  <si>
    <t>98/1~98/12</t>
  </si>
  <si>
    <t>人事行政等支出</t>
  </si>
  <si>
    <t>人事行政費用</t>
  </si>
  <si>
    <t>金額</t>
  </si>
  <si>
    <t>﹪</t>
  </si>
  <si>
    <t>補助收入</t>
  </si>
  <si>
    <t>出售資產收入</t>
  </si>
  <si>
    <t xml:space="preserve">    收入合計</t>
  </si>
  <si>
    <t>支    出：</t>
  </si>
  <si>
    <t>人事費用</t>
  </si>
  <si>
    <t>行政費用</t>
  </si>
  <si>
    <t>業務費用</t>
  </si>
  <si>
    <t>捐贈支出</t>
  </si>
  <si>
    <t>利息支出</t>
  </si>
  <si>
    <t>投資損失</t>
  </si>
  <si>
    <t>出售資產損失</t>
  </si>
  <si>
    <t>其他支出</t>
  </si>
  <si>
    <r>
      <t xml:space="preserve">        </t>
    </r>
    <r>
      <rPr>
        <sz val="12"/>
        <rFont val="標楷體"/>
        <family val="4"/>
      </rPr>
      <t>支出</t>
    </r>
    <r>
      <rPr>
        <sz val="12"/>
        <rFont val="標楷體"/>
        <family val="4"/>
      </rPr>
      <t>合計</t>
    </r>
  </si>
  <si>
    <t>稅前餘絀</t>
  </si>
  <si>
    <t>所得稅費用</t>
  </si>
  <si>
    <t>本期餘絀</t>
  </si>
  <si>
    <t>期初累積餘絀</t>
  </si>
  <si>
    <t>期末累積餘絀</t>
  </si>
  <si>
    <t>填表說明：</t>
  </si>
  <si>
    <r>
      <t>1.此表旨在表達</t>
    </r>
    <r>
      <rPr>
        <sz val="11"/>
        <color indexed="10"/>
        <rFont val="新細明體"/>
        <family val="1"/>
      </rPr>
      <t>本年度</t>
    </r>
    <r>
      <rPr>
        <sz val="11"/>
        <rFont val="新細明體"/>
        <family val="1"/>
      </rPr>
      <t>收支餘絀。</t>
    </r>
  </si>
  <si>
    <r>
      <t>2.前期有奉准保留結餘者，填列本表請注意：本期餘絀</t>
    </r>
    <r>
      <rPr>
        <sz val="11"/>
        <color indexed="10"/>
        <rFont val="新細明體"/>
        <family val="1"/>
      </rPr>
      <t>不含</t>
    </r>
    <r>
      <rPr>
        <sz val="11"/>
        <rFont val="新細明體"/>
        <family val="1"/>
      </rPr>
      <t>前期保留款。</t>
    </r>
  </si>
  <si>
    <t>3.藍色格內數字自動算出，無需填列。</t>
  </si>
  <si>
    <t>1、 以促進國內外奇幻文學及其周邊衍生文化之出版、傳播與發展為出發點，結合中外學者專家與奇幻文學作家之力量推廣相關文化工作，以增進奇幻文學文化交流。建構本土奇幻文學環境，主辦或協辦各種奇幻文學之演講、學術研討會、座談會或發表會。獎勵及贊助各級學校、文化機構，以策劃及推廣培育奇幻文學創作人才之相關創作計劃及活動。
2、 以推廣開放原始碼、公開分享創作與知識之文化為出發點，主辦或協辦各種演講、學術研討會、座談會或發表會。
3、 引進各種以開放精神所創作及分享之各式世界級課程或著作加以推廣及翻譯成中文，以知識份子義務回饋之精神與華人世界共享。
4、 促進公開分享創作與知識之網路社群，並與國際間公開分享創作與知識之文化機構交流。
5、 促進與大專院校合作，推廣應用以開放精神所創作及分享之各式課程或著作。
6、其他符合本基金會設立宗旨之相關公益性文化藝術活動。</t>
  </si>
  <si>
    <t>（註）受託經營政府館舍之基金會，請使用「4（館）平衡表」</t>
  </si>
  <si>
    <r>
      <t xml:space="preserve">    </t>
    </r>
    <r>
      <rPr>
        <sz val="12"/>
        <rFont val="標楷體"/>
        <family val="4"/>
      </rPr>
      <t>銀行存款</t>
    </r>
  </si>
  <si>
    <r>
      <t xml:space="preserve">    </t>
    </r>
    <r>
      <rPr>
        <sz val="12"/>
        <rFont val="標楷體"/>
        <family val="4"/>
      </rPr>
      <t>短期投資</t>
    </r>
  </si>
  <si>
    <r>
      <t xml:space="preserve">    </t>
    </r>
    <r>
      <rPr>
        <sz val="12"/>
        <rFont val="標楷體"/>
        <family val="4"/>
      </rPr>
      <t>長期投資</t>
    </r>
  </si>
  <si>
    <r>
      <t xml:space="preserve">    </t>
    </r>
    <r>
      <rPr>
        <sz val="12"/>
        <rFont val="標楷體"/>
        <family val="4"/>
      </rPr>
      <t>存出保證金</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</si>
</sst>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_-* #,##0_-;\-* #,##0_-;_-* &quot;-&quot;??_-;_-@_-"/>
    <numFmt numFmtId="184" formatCode="&quot;$&quot;#,##0_);[Red]\(&quot;$&quot;#,##0\)"/>
    <numFmt numFmtId="185" formatCode="_(* #,##0_);_(* \(#,##0\);_(* &quot;-&quot;??_);_(@_)"/>
    <numFmt numFmtId="186" formatCode="_(&quot;$&quot;* #,##0_);_(&quot;$&quot;* \(#,##0\);_(&quot;$&quot;* &quot;-&quot;_);_(@_)"/>
    <numFmt numFmtId="187" formatCode="_(* #,##0_);_(* \(#,##0\);_(* &quot;-&quot;_);_(@_)"/>
    <numFmt numFmtId="188" formatCode="_-&quot;$&quot;* #,##0_-;\-&quot;$&quot;* #,##0_-;_-&quot;$&quot;* &quot;-&quot;??_-;_-@_-"/>
    <numFmt numFmtId="189" formatCode="_(* #,##0.00_);_(* \(#,##0.00\);_(* &quot;-&quot;??_);_(@_)"/>
    <numFmt numFmtId="190" formatCode="_(&quot;$&quot;* #,##0_);_(&quot;$&quot;* \(#,##0\);_(&quot;$&quot;* &quot;-&quot;??_);_(@_)"/>
    <numFmt numFmtId="191" formatCode="m&quot;月&quot;d&quot;日&quot;"/>
    <numFmt numFmtId="192" formatCode="[$-404]e&quot;年&quot;m&quot;月&quot;d&quot;日&quot;;@"/>
    <numFmt numFmtId="193" formatCode="_-* #,##0.0_-;\-* #,##0.0_-;_-* &quot;-&quot;??_-;_-@_-"/>
    <numFmt numFmtId="194" formatCode="m/d"/>
  </numFmts>
  <fonts count="56">
    <font>
      <sz val="12"/>
      <name val="標楷體"/>
      <family val="4"/>
    </font>
    <font>
      <sz val="9"/>
      <name val="標楷體"/>
      <family val="4"/>
    </font>
    <font>
      <sz val="9"/>
      <name val="新細明體"/>
      <family val="1"/>
    </font>
    <font>
      <b/>
      <sz val="12"/>
      <name val="標楷體"/>
      <family val="4"/>
    </font>
    <font>
      <sz val="12"/>
      <name val="Times New Roman"/>
      <family val="1"/>
    </font>
    <font>
      <sz val="12"/>
      <name val="新細明體"/>
      <family val="1"/>
    </font>
    <font>
      <u val="single"/>
      <sz val="12"/>
      <color indexed="12"/>
      <name val="標楷體"/>
      <family val="4"/>
    </font>
    <font>
      <u val="single"/>
      <sz val="12"/>
      <color indexed="36"/>
      <name val="標楷體"/>
      <family val="4"/>
    </font>
    <font>
      <b/>
      <sz val="12"/>
      <name val="新細明體"/>
      <family val="1"/>
    </font>
    <font>
      <sz val="9"/>
      <name val="細明體"/>
      <family val="3"/>
    </font>
    <font>
      <sz val="12"/>
      <color indexed="10"/>
      <name val="Times New Roman"/>
      <family val="1"/>
    </font>
    <font>
      <sz val="16"/>
      <name val="標楷體"/>
      <family val="4"/>
    </font>
    <font>
      <b/>
      <sz val="16"/>
      <name val="標楷體"/>
      <family val="4"/>
    </font>
    <font>
      <b/>
      <u val="single"/>
      <sz val="16"/>
      <name val="標楷體"/>
      <family val="4"/>
    </font>
    <font>
      <sz val="16"/>
      <color indexed="10"/>
      <name val="標楷體"/>
      <family val="4"/>
    </font>
    <font>
      <sz val="12"/>
      <name val="細明體"/>
      <family val="3"/>
    </font>
    <font>
      <sz val="11"/>
      <name val="新細明體"/>
      <family val="1"/>
    </font>
    <font>
      <sz val="11"/>
      <color indexed="10"/>
      <name val="新細明體"/>
      <family val="1"/>
    </font>
    <font>
      <sz val="12"/>
      <color indexed="9"/>
      <name val="Times New Roman"/>
      <family val="1"/>
    </font>
    <font>
      <sz val="16"/>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7" fontId="4" fillId="0" borderId="0" applyFont="0" applyFill="0" applyBorder="0" applyAlignment="0" applyProtection="0"/>
    <xf numFmtId="189" fontId="4" fillId="0" borderId="0" applyFont="0" applyFill="0" applyBorder="0" applyAlignment="0" applyProtection="0"/>
    <xf numFmtId="0" fontId="7"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6" fontId="4"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223">
    <xf numFmtId="0" fontId="0" fillId="0" borderId="0" xfId="0" applyAlignment="1">
      <alignment/>
    </xf>
    <xf numFmtId="0" fontId="0" fillId="0" borderId="0" xfId="0" applyFont="1" applyAlignment="1">
      <alignment horizontal="center"/>
    </xf>
    <xf numFmtId="0" fontId="4" fillId="0" borderId="0" xfId="0" applyFont="1" applyAlignment="1">
      <alignment/>
    </xf>
    <xf numFmtId="0" fontId="0" fillId="0" borderId="0" xfId="33" applyFont="1" applyAlignment="1">
      <alignment/>
      <protection/>
    </xf>
    <xf numFmtId="0" fontId="0" fillId="0" borderId="0" xfId="33" applyFont="1">
      <alignment/>
      <protection/>
    </xf>
    <xf numFmtId="0" fontId="4" fillId="0" borderId="0" xfId="33" applyFont="1">
      <alignment/>
      <protection/>
    </xf>
    <xf numFmtId="0" fontId="5" fillId="0" borderId="0" xfId="33" applyFont="1">
      <alignment/>
      <protection/>
    </xf>
    <xf numFmtId="0" fontId="5" fillId="0" borderId="0" xfId="33" applyFont="1" applyBorder="1">
      <alignment/>
      <protection/>
    </xf>
    <xf numFmtId="0" fontId="0" fillId="0" borderId="0" xfId="33" applyFont="1" applyBorder="1" applyAlignment="1">
      <alignment vertical="center"/>
      <protection/>
    </xf>
    <xf numFmtId="186" fontId="0" fillId="0" borderId="0" xfId="46" applyFont="1" applyBorder="1" applyAlignment="1">
      <alignment vertical="center"/>
    </xf>
    <xf numFmtId="0" fontId="0" fillId="0" borderId="0" xfId="33" applyFont="1" applyBorder="1" applyAlignment="1">
      <alignment horizontal="center" vertical="center"/>
      <protection/>
    </xf>
    <xf numFmtId="3" fontId="4" fillId="0" borderId="0" xfId="33" applyNumberFormat="1" applyFont="1">
      <alignment/>
      <protection/>
    </xf>
    <xf numFmtId="3" fontId="4" fillId="0" borderId="0" xfId="33" applyNumberFormat="1" applyFont="1" applyBorder="1">
      <alignment/>
      <protection/>
    </xf>
    <xf numFmtId="187" fontId="4" fillId="0" borderId="0" xfId="36" applyFont="1" applyBorder="1" applyAlignment="1">
      <alignment/>
    </xf>
    <xf numFmtId="0" fontId="3" fillId="0" borderId="0" xfId="33" applyFont="1">
      <alignment/>
      <protection/>
    </xf>
    <xf numFmtId="0" fontId="0" fillId="0" borderId="10" xfId="33" applyFont="1" applyBorder="1" applyAlignment="1">
      <alignment horizontal="center" vertical="center"/>
      <protection/>
    </xf>
    <xf numFmtId="0" fontId="8" fillId="0" borderId="0" xfId="33" applyFont="1">
      <alignment/>
      <protection/>
    </xf>
    <xf numFmtId="0" fontId="3" fillId="0" borderId="0" xfId="33" applyFont="1" applyAlignment="1">
      <alignment/>
      <protection/>
    </xf>
    <xf numFmtId="0" fontId="3" fillId="0" borderId="0" xfId="33" applyFont="1" applyAlignment="1">
      <alignment horizontal="right"/>
      <protection/>
    </xf>
    <xf numFmtId="189" fontId="3" fillId="0" borderId="0" xfId="37" applyFont="1" applyAlignment="1">
      <alignment horizontal="right"/>
    </xf>
    <xf numFmtId="0" fontId="4" fillId="0" borderId="0" xfId="33" applyFont="1" applyAlignment="1">
      <alignment horizontal="left"/>
      <protection/>
    </xf>
    <xf numFmtId="0" fontId="4" fillId="0" borderId="0" xfId="0" applyFont="1" applyAlignment="1">
      <alignment horizontal="left"/>
    </xf>
    <xf numFmtId="182" fontId="3" fillId="0" borderId="0" xfId="33" applyNumberFormat="1" applyFont="1" applyAlignment="1">
      <alignment horizontal="center"/>
      <protection/>
    </xf>
    <xf numFmtId="0" fontId="4" fillId="0" borderId="0" xfId="0" applyFont="1" applyBorder="1" applyAlignment="1">
      <alignment/>
    </xf>
    <xf numFmtId="185" fontId="4" fillId="0" borderId="0" xfId="34" applyNumberFormat="1" applyFont="1" applyBorder="1" applyAlignment="1">
      <alignment/>
    </xf>
    <xf numFmtId="182" fontId="4" fillId="0" borderId="0" xfId="34" applyNumberFormat="1" applyFont="1" applyBorder="1" applyAlignment="1">
      <alignment/>
    </xf>
    <xf numFmtId="182" fontId="4" fillId="0" borderId="0" xfId="46" applyNumberFormat="1" applyFont="1" applyBorder="1" applyAlignment="1">
      <alignment vertical="center"/>
    </xf>
    <xf numFmtId="182" fontId="4" fillId="0" borderId="0" xfId="33" applyNumberFormat="1" applyFont="1" applyBorder="1" applyAlignment="1">
      <alignment vertical="center"/>
      <protection/>
    </xf>
    <xf numFmtId="182" fontId="10" fillId="0" borderId="0" xfId="45" applyNumberFormat="1" applyFont="1" applyBorder="1" applyAlignment="1">
      <alignment/>
    </xf>
    <xf numFmtId="182" fontId="4" fillId="0" borderId="0" xfId="33" applyNumberFormat="1" applyFont="1">
      <alignment/>
      <protection/>
    </xf>
    <xf numFmtId="183" fontId="4" fillId="0" borderId="0" xfId="34" applyNumberFormat="1" applyFont="1" applyAlignment="1">
      <alignment/>
    </xf>
    <xf numFmtId="189" fontId="4" fillId="0" borderId="0" xfId="36" applyNumberFormat="1" applyFont="1" applyBorder="1" applyAlignment="1">
      <alignment/>
    </xf>
    <xf numFmtId="185" fontId="4" fillId="0" borderId="0" xfId="46" applyNumberFormat="1" applyFont="1" applyAlignment="1">
      <alignment/>
    </xf>
    <xf numFmtId="185" fontId="4" fillId="0" borderId="0" xfId="33" applyNumberFormat="1" applyFont="1">
      <alignment/>
      <protection/>
    </xf>
    <xf numFmtId="185" fontId="4" fillId="0" borderId="0" xfId="36" applyNumberFormat="1" applyFont="1" applyBorder="1" applyAlignment="1">
      <alignment/>
    </xf>
    <xf numFmtId="185" fontId="4" fillId="0" borderId="0" xfId="46" applyNumberFormat="1" applyFont="1" applyBorder="1" applyAlignment="1">
      <alignment vertical="center"/>
    </xf>
    <xf numFmtId="185" fontId="4" fillId="0" borderId="10" xfId="36" applyNumberFormat="1" applyFont="1" applyBorder="1" applyAlignment="1">
      <alignment vertical="center"/>
    </xf>
    <xf numFmtId="185" fontId="4" fillId="0" borderId="0" xfId="36" applyNumberFormat="1" applyFont="1" applyBorder="1" applyAlignment="1">
      <alignment vertical="center"/>
    </xf>
    <xf numFmtId="188" fontId="4" fillId="0" borderId="0" xfId="46" applyNumberFormat="1" applyFont="1" applyBorder="1" applyAlignment="1">
      <alignment/>
    </xf>
    <xf numFmtId="188" fontId="4" fillId="0" borderId="0" xfId="44" applyNumberFormat="1" applyFont="1" applyBorder="1" applyAlignment="1">
      <alignment/>
    </xf>
    <xf numFmtId="0" fontId="0" fillId="0" borderId="0" xfId="0" applyFont="1" applyAlignment="1">
      <alignment horizontal="left"/>
    </xf>
    <xf numFmtId="0" fontId="0" fillId="0" borderId="0" xfId="33" applyFont="1">
      <alignment/>
      <protection/>
    </xf>
    <xf numFmtId="182" fontId="0" fillId="0" borderId="0" xfId="33" applyNumberFormat="1" applyFont="1">
      <alignment/>
      <protection/>
    </xf>
    <xf numFmtId="182" fontId="0" fillId="0" borderId="10" xfId="33" applyNumberFormat="1" applyFont="1" applyBorder="1" applyAlignment="1">
      <alignment horizontal="center"/>
      <protection/>
    </xf>
    <xf numFmtId="182" fontId="0" fillId="0" borderId="0" xfId="33" applyNumberFormat="1" applyFont="1" applyBorder="1" applyAlignment="1">
      <alignment horizontal="center"/>
      <protection/>
    </xf>
    <xf numFmtId="0" fontId="0" fillId="0" borderId="0" xfId="0" applyFont="1" applyAlignment="1">
      <alignment/>
    </xf>
    <xf numFmtId="0" fontId="0" fillId="0" borderId="0" xfId="0" applyFont="1" applyBorder="1" applyAlignment="1">
      <alignment horizontal="distributed"/>
    </xf>
    <xf numFmtId="0" fontId="0" fillId="0" borderId="0" xfId="0" applyFont="1" applyBorder="1" applyAlignment="1">
      <alignment/>
    </xf>
    <xf numFmtId="0" fontId="0" fillId="0" borderId="0" xfId="0" applyFont="1" applyAlignment="1">
      <alignment horizontal="center"/>
    </xf>
    <xf numFmtId="41" fontId="4" fillId="0" borderId="0" xfId="35" applyFont="1" applyAlignment="1">
      <alignment/>
    </xf>
    <xf numFmtId="41" fontId="4" fillId="0" borderId="0" xfId="35" applyFont="1" applyBorder="1" applyAlignment="1">
      <alignment/>
    </xf>
    <xf numFmtId="0" fontId="0" fillId="0" borderId="0" xfId="0" applyNumberFormat="1" applyFont="1" applyFill="1" applyBorder="1" applyAlignment="1" applyProtection="1">
      <alignment horizontal="left" vertical="center"/>
      <protection/>
    </xf>
    <xf numFmtId="190" fontId="4" fillId="0" borderId="0" xfId="44" applyNumberFormat="1" applyFont="1" applyBorder="1" applyAlignment="1">
      <alignment/>
    </xf>
    <xf numFmtId="182" fontId="4" fillId="0" borderId="0" xfId="35" applyNumberFormat="1" applyFont="1" applyAlignment="1">
      <alignment/>
    </xf>
    <xf numFmtId="182" fontId="4" fillId="0" borderId="10" xfId="35" applyNumberFormat="1" applyFont="1" applyBorder="1" applyAlignment="1">
      <alignment/>
    </xf>
    <xf numFmtId="0" fontId="0" fillId="0" borderId="0" xfId="0" applyFont="1" applyAlignment="1">
      <alignment horizontal="left"/>
    </xf>
    <xf numFmtId="0" fontId="11" fillId="0" borderId="0" xfId="0" applyFont="1" applyAlignment="1">
      <alignment/>
    </xf>
    <xf numFmtId="182" fontId="0" fillId="0" borderId="0" xfId="33" applyNumberFormat="1" applyFont="1" applyBorder="1" applyAlignment="1">
      <alignment/>
      <protection/>
    </xf>
    <xf numFmtId="0" fontId="0" fillId="0" borderId="0" xfId="33" applyFont="1" applyAlignment="1">
      <alignment horizontal="center" wrapText="1"/>
      <protection/>
    </xf>
    <xf numFmtId="182" fontId="0" fillId="0" borderId="10" xfId="33" applyNumberFormat="1" applyFont="1" applyBorder="1" applyAlignment="1">
      <alignment horizontal="center"/>
      <protection/>
    </xf>
    <xf numFmtId="0" fontId="0" fillId="0" borderId="11" xfId="33" applyFont="1" applyBorder="1" applyAlignment="1">
      <alignment horizontal="center" wrapText="1"/>
      <protection/>
    </xf>
    <xf numFmtId="0" fontId="0" fillId="0" borderId="0" xfId="0" applyNumberFormat="1" applyFont="1" applyFill="1" applyBorder="1" applyAlignment="1" applyProtection="1">
      <alignment horizontal="left" vertical="center"/>
      <protection/>
    </xf>
    <xf numFmtId="190" fontId="4" fillId="33" borderId="0" xfId="44" applyNumberFormat="1" applyFont="1" applyFill="1" applyBorder="1" applyAlignment="1">
      <alignment/>
    </xf>
    <xf numFmtId="0" fontId="0" fillId="33" borderId="0" xfId="33" applyFont="1" applyFill="1">
      <alignment/>
      <protection/>
    </xf>
    <xf numFmtId="41" fontId="4" fillId="33" borderId="11" xfId="35" applyFont="1" applyFill="1" applyBorder="1" applyAlignment="1">
      <alignment/>
    </xf>
    <xf numFmtId="0" fontId="4" fillId="33" borderId="0" xfId="0" applyFont="1" applyFill="1" applyAlignment="1">
      <alignment/>
    </xf>
    <xf numFmtId="0" fontId="0" fillId="0" borderId="0" xfId="33" applyFont="1" applyBorder="1" applyAlignment="1">
      <alignment horizontal="center"/>
      <protection/>
    </xf>
    <xf numFmtId="3" fontId="4" fillId="33" borderId="0" xfId="33" applyNumberFormat="1" applyFont="1" applyFill="1">
      <alignment/>
      <protection/>
    </xf>
    <xf numFmtId="10" fontId="4" fillId="33" borderId="0" xfId="42" applyNumberFormat="1" applyFont="1" applyFill="1" applyAlignment="1">
      <alignment/>
    </xf>
    <xf numFmtId="185" fontId="4" fillId="33" borderId="0" xfId="46" applyNumberFormat="1" applyFont="1" applyFill="1" applyAlignment="1">
      <alignment/>
    </xf>
    <xf numFmtId="185" fontId="4" fillId="33" borderId="0" xfId="33" applyNumberFormat="1" applyFont="1" applyFill="1">
      <alignment/>
      <protection/>
    </xf>
    <xf numFmtId="0" fontId="4" fillId="33" borderId="0" xfId="33" applyFont="1" applyFill="1">
      <alignment/>
      <protection/>
    </xf>
    <xf numFmtId="185" fontId="4" fillId="33" borderId="11" xfId="36" applyNumberFormat="1" applyFont="1" applyFill="1" applyBorder="1" applyAlignment="1">
      <alignment/>
    </xf>
    <xf numFmtId="185" fontId="4" fillId="33" borderId="10" xfId="36" applyNumberFormat="1" applyFont="1" applyFill="1" applyBorder="1" applyAlignment="1">
      <alignment/>
    </xf>
    <xf numFmtId="3" fontId="4" fillId="33" borderId="0" xfId="33" applyNumberFormat="1" applyFont="1" applyFill="1" applyBorder="1">
      <alignment/>
      <protection/>
    </xf>
    <xf numFmtId="188" fontId="4" fillId="33" borderId="12" xfId="46" applyNumberFormat="1" applyFont="1" applyFill="1" applyBorder="1" applyAlignment="1">
      <alignment/>
    </xf>
    <xf numFmtId="185" fontId="4" fillId="33" borderId="10" xfId="34" applyNumberFormat="1" applyFont="1" applyFill="1" applyBorder="1" applyAlignment="1">
      <alignment/>
    </xf>
    <xf numFmtId="185" fontId="4" fillId="33" borderId="0" xfId="34" applyNumberFormat="1" applyFont="1" applyFill="1" applyBorder="1" applyAlignment="1">
      <alignment/>
    </xf>
    <xf numFmtId="190" fontId="4" fillId="33" borderId="13" xfId="44" applyNumberFormat="1" applyFont="1" applyFill="1" applyBorder="1" applyAlignment="1">
      <alignment/>
    </xf>
    <xf numFmtId="185" fontId="4" fillId="0" borderId="0" xfId="46" applyNumberFormat="1" applyFont="1" applyBorder="1" applyAlignment="1">
      <alignment/>
    </xf>
    <xf numFmtId="185" fontId="4" fillId="33" borderId="11" xfId="46" applyNumberFormat="1" applyFont="1" applyFill="1" applyBorder="1" applyAlignment="1">
      <alignment/>
    </xf>
    <xf numFmtId="0" fontId="4" fillId="0" borderId="0" xfId="33" applyFont="1" applyAlignment="1">
      <alignment horizontal="center"/>
      <protection/>
    </xf>
    <xf numFmtId="0" fontId="0" fillId="0" borderId="10" xfId="33" applyFont="1" applyBorder="1" applyAlignment="1">
      <alignment/>
      <protection/>
    </xf>
    <xf numFmtId="183" fontId="4" fillId="0" borderId="0" xfId="34" applyNumberFormat="1" applyFont="1" applyBorder="1" applyAlignment="1">
      <alignment/>
    </xf>
    <xf numFmtId="183" fontId="4" fillId="33" borderId="11" xfId="34" applyNumberFormat="1" applyFont="1" applyFill="1" applyBorder="1" applyAlignment="1">
      <alignment/>
    </xf>
    <xf numFmtId="188" fontId="4" fillId="33" borderId="13" xfId="44" applyNumberFormat="1" applyFont="1" applyFill="1" applyBorder="1" applyAlignment="1">
      <alignment/>
    </xf>
    <xf numFmtId="185" fontId="4" fillId="33" borderId="10" xfId="46" applyNumberFormat="1" applyFont="1" applyFill="1" applyBorder="1" applyAlignment="1">
      <alignment/>
    </xf>
    <xf numFmtId="0" fontId="4" fillId="33" borderId="0" xfId="33" applyFont="1" applyFill="1" applyBorder="1">
      <alignment/>
      <protection/>
    </xf>
    <xf numFmtId="183" fontId="4" fillId="0" borderId="10" xfId="34" applyNumberFormat="1" applyFont="1" applyBorder="1" applyAlignment="1">
      <alignment/>
    </xf>
    <xf numFmtId="0" fontId="13" fillId="0" borderId="0" xfId="0" applyFont="1" applyAlignment="1">
      <alignment/>
    </xf>
    <xf numFmtId="0" fontId="0" fillId="0" borderId="0" xfId="0" applyFont="1" applyAlignment="1">
      <alignment/>
    </xf>
    <xf numFmtId="190" fontId="4" fillId="0" borderId="0" xfId="44" applyNumberFormat="1" applyFont="1" applyFill="1" applyBorder="1" applyAlignment="1">
      <alignment/>
    </xf>
    <xf numFmtId="182" fontId="4" fillId="0" borderId="0" xfId="35" applyNumberFormat="1" applyFont="1" applyFill="1" applyBorder="1" applyAlignment="1">
      <alignment/>
    </xf>
    <xf numFmtId="188" fontId="4" fillId="0" borderId="0" xfId="44" applyNumberFormat="1" applyFont="1" applyFill="1" applyBorder="1" applyAlignment="1">
      <alignment/>
    </xf>
    <xf numFmtId="0" fontId="4" fillId="0" borderId="0" xfId="0" applyFont="1" applyFill="1" applyAlignment="1">
      <alignment/>
    </xf>
    <xf numFmtId="183" fontId="4" fillId="0" borderId="14" xfId="34" applyNumberFormat="1" applyFont="1" applyBorder="1" applyAlignment="1">
      <alignment/>
    </xf>
    <xf numFmtId="183" fontId="4" fillId="33" borderId="14" xfId="34" applyNumberFormat="1" applyFont="1" applyFill="1" applyBorder="1" applyAlignment="1">
      <alignment/>
    </xf>
    <xf numFmtId="183" fontId="4" fillId="0" borderId="0" xfId="34" applyNumberFormat="1" applyFont="1" applyBorder="1" applyAlignment="1">
      <alignment vertical="center"/>
    </xf>
    <xf numFmtId="182" fontId="0" fillId="0" borderId="0" xfId="33" applyNumberFormat="1" applyFont="1">
      <alignment/>
      <protection/>
    </xf>
    <xf numFmtId="182" fontId="0" fillId="0" borderId="0" xfId="33" applyNumberFormat="1" applyFont="1" applyBorder="1" applyAlignment="1">
      <alignment horizontal="center"/>
      <protection/>
    </xf>
    <xf numFmtId="49" fontId="0" fillId="0" borderId="10" xfId="33" applyNumberFormat="1" applyFont="1" applyBorder="1" applyAlignment="1">
      <alignment horizontal="center"/>
      <protection/>
    </xf>
    <xf numFmtId="49" fontId="0" fillId="0" borderId="0" xfId="33" applyNumberFormat="1" applyFont="1" applyBorder="1" applyAlignment="1">
      <alignment horizontal="center"/>
      <protection/>
    </xf>
    <xf numFmtId="49" fontId="0" fillId="0" borderId="0" xfId="33" applyNumberFormat="1" applyFont="1">
      <alignment/>
      <protection/>
    </xf>
    <xf numFmtId="0" fontId="0" fillId="0" borderId="0" xfId="0" applyFont="1" applyBorder="1" applyAlignment="1">
      <alignment horizontal="distributed"/>
    </xf>
    <xf numFmtId="0" fontId="0" fillId="0" borderId="0" xfId="0" applyFont="1" applyBorder="1" applyAlignment="1">
      <alignment/>
    </xf>
    <xf numFmtId="41" fontId="4" fillId="0" borderId="0" xfId="35" applyFont="1" applyFill="1" applyBorder="1" applyAlignment="1">
      <alignment/>
    </xf>
    <xf numFmtId="183" fontId="4" fillId="33" borderId="0" xfId="34" applyNumberFormat="1" applyFont="1" applyFill="1" applyBorder="1" applyAlignment="1">
      <alignment vertical="center"/>
    </xf>
    <xf numFmtId="183" fontId="4" fillId="33" borderId="0" xfId="34" applyNumberFormat="1" applyFont="1" applyFill="1" applyBorder="1" applyAlignment="1">
      <alignment/>
    </xf>
    <xf numFmtId="49" fontId="4" fillId="0" borderId="14" xfId="34" applyNumberFormat="1" applyFont="1" applyBorder="1" applyAlignment="1">
      <alignment horizontal="center"/>
    </xf>
    <xf numFmtId="0" fontId="0" fillId="0" borderId="0" xfId="0" applyAlignment="1">
      <alignment horizontal="center" vertical="center"/>
    </xf>
    <xf numFmtId="49" fontId="4" fillId="0" borderId="0" xfId="34" applyNumberFormat="1" applyFont="1" applyBorder="1" applyAlignment="1">
      <alignment horizontal="center"/>
    </xf>
    <xf numFmtId="0" fontId="0" fillId="0" borderId="0" xfId="33" applyFont="1" applyAlignment="1">
      <alignment vertical="center" wrapText="1"/>
      <protection/>
    </xf>
    <xf numFmtId="0" fontId="0" fillId="0" borderId="0" xfId="0" applyAlignment="1">
      <alignment vertical="center" wrapText="1"/>
    </xf>
    <xf numFmtId="0" fontId="15" fillId="0" borderId="0" xfId="33" applyFont="1" applyAlignment="1">
      <alignment vertical="center" wrapText="1"/>
      <protection/>
    </xf>
    <xf numFmtId="0" fontId="16" fillId="0" borderId="0" xfId="33" applyFont="1">
      <alignment/>
      <protection/>
    </xf>
    <xf numFmtId="0" fontId="16" fillId="0" borderId="0" xfId="0" applyFont="1" applyAlignment="1">
      <alignment vertical="center" wrapText="1"/>
    </xf>
    <xf numFmtId="190" fontId="4" fillId="33" borderId="13" xfId="46" applyNumberFormat="1" applyFont="1" applyFill="1" applyBorder="1" applyAlignment="1">
      <alignment/>
    </xf>
    <xf numFmtId="190" fontId="4" fillId="33" borderId="0" xfId="46" applyNumberFormat="1" applyFont="1" applyFill="1" applyBorder="1" applyAlignment="1">
      <alignment/>
    </xf>
    <xf numFmtId="185" fontId="4" fillId="0" borderId="0" xfId="46" applyNumberFormat="1" applyFont="1" applyFill="1" applyBorder="1" applyAlignment="1">
      <alignment vertical="center"/>
    </xf>
    <xf numFmtId="190" fontId="4" fillId="0" borderId="0" xfId="46" applyNumberFormat="1" applyFont="1" applyFill="1" applyBorder="1" applyAlignment="1">
      <alignment/>
    </xf>
    <xf numFmtId="0" fontId="0" fillId="0" borderId="0" xfId="0" applyAlignment="1">
      <alignment horizontal="center" vertical="center" wrapText="1"/>
    </xf>
    <xf numFmtId="0" fontId="16" fillId="0" borderId="0" xfId="33" applyFont="1" applyAlignment="1">
      <alignment horizontal="center"/>
      <protection/>
    </xf>
    <xf numFmtId="183" fontId="18" fillId="0" borderId="0" xfId="34" applyNumberFormat="1" applyFont="1" applyFill="1" applyBorder="1" applyAlignment="1">
      <alignment/>
    </xf>
    <xf numFmtId="183" fontId="18" fillId="0" borderId="0" xfId="34" applyNumberFormat="1" applyFont="1" applyFill="1" applyBorder="1" applyAlignment="1">
      <alignment vertical="center"/>
    </xf>
    <xf numFmtId="183" fontId="4" fillId="0" borderId="0" xfId="34" applyNumberFormat="1" applyFont="1" applyFill="1" applyBorder="1" applyAlignment="1">
      <alignment vertical="center"/>
    </xf>
    <xf numFmtId="0" fontId="3" fillId="0" borderId="0" xfId="0" applyFont="1" applyAlignment="1">
      <alignment horizontal="center" vertical="center" wrapText="1"/>
    </xf>
    <xf numFmtId="0" fontId="12" fillId="0" borderId="10" xfId="0" applyFont="1" applyBorder="1" applyAlignment="1">
      <alignment horizontal="center"/>
    </xf>
    <xf numFmtId="0" fontId="12" fillId="0" borderId="0" xfId="0" applyFont="1" applyAlignment="1">
      <alignment/>
    </xf>
    <xf numFmtId="0" fontId="0" fillId="0" borderId="10" xfId="33" applyNumberFormat="1" applyFont="1" applyBorder="1" applyAlignment="1">
      <alignment horizontal="center"/>
      <protection/>
    </xf>
    <xf numFmtId="0" fontId="0" fillId="0" borderId="11" xfId="0" applyBorder="1" applyAlignment="1">
      <alignment horizontal="center"/>
    </xf>
    <xf numFmtId="0" fontId="0" fillId="0" borderId="0" xfId="0" applyAlignment="1">
      <alignment/>
    </xf>
    <xf numFmtId="0" fontId="0" fillId="0" borderId="0" xfId="33" applyFont="1" applyBorder="1" applyAlignment="1">
      <alignment vertical="center"/>
      <protection/>
    </xf>
    <xf numFmtId="0" fontId="0" fillId="0" borderId="0" xfId="33" applyFont="1" applyBorder="1" applyAlignment="1">
      <alignment horizontal="left" vertical="center"/>
      <protection/>
    </xf>
    <xf numFmtId="0" fontId="0" fillId="0" borderId="0" xfId="33" applyFont="1" applyBorder="1" applyAlignment="1">
      <alignment horizontal="left" vertical="center"/>
      <protection/>
    </xf>
    <xf numFmtId="182" fontId="3" fillId="0" borderId="0" xfId="33" applyNumberFormat="1" applyFont="1" applyFill="1" applyAlignment="1">
      <alignment horizontal="center"/>
      <protection/>
    </xf>
    <xf numFmtId="0" fontId="0" fillId="0" borderId="0" xfId="33" applyFont="1" applyFill="1">
      <alignment/>
      <protection/>
    </xf>
    <xf numFmtId="0" fontId="0" fillId="0" borderId="0" xfId="33" applyFont="1" applyFill="1" applyBorder="1" applyAlignment="1">
      <alignment horizontal="center" vertical="center"/>
      <protection/>
    </xf>
    <xf numFmtId="185" fontId="4" fillId="0" borderId="0" xfId="36" applyNumberFormat="1" applyFont="1" applyFill="1" applyBorder="1" applyAlignment="1">
      <alignment vertical="center"/>
    </xf>
    <xf numFmtId="190" fontId="4" fillId="0" borderId="13" xfId="46" applyNumberFormat="1" applyFont="1" applyFill="1" applyBorder="1" applyAlignment="1">
      <alignment/>
    </xf>
    <xf numFmtId="182" fontId="4" fillId="0" borderId="0" xfId="46" applyNumberFormat="1" applyFont="1" applyFill="1" applyBorder="1" applyAlignment="1">
      <alignment vertical="center"/>
    </xf>
    <xf numFmtId="186" fontId="0" fillId="0" borderId="0" xfId="46" applyFont="1" applyFill="1" applyBorder="1" applyAlignment="1">
      <alignment vertical="center"/>
    </xf>
    <xf numFmtId="0" fontId="5" fillId="0" borderId="0" xfId="33" applyFont="1" applyFill="1">
      <alignment/>
      <protection/>
    </xf>
    <xf numFmtId="192" fontId="4" fillId="0" borderId="10" xfId="33" applyNumberFormat="1" applyFont="1" applyBorder="1" applyAlignment="1">
      <alignment horizontal="center"/>
      <protection/>
    </xf>
    <xf numFmtId="49" fontId="4" fillId="0" borderId="0" xfId="33" applyNumberFormat="1" applyFont="1" applyAlignment="1">
      <alignment horizontal="center"/>
      <protection/>
    </xf>
    <xf numFmtId="185" fontId="4" fillId="0" borderId="0" xfId="34" applyNumberFormat="1" applyFont="1" applyFill="1" applyBorder="1" applyAlignment="1">
      <alignment vertical="center"/>
    </xf>
    <xf numFmtId="185" fontId="18" fillId="0" borderId="0" xfId="34" applyNumberFormat="1" applyFont="1" applyFill="1" applyBorder="1" applyAlignment="1">
      <alignment/>
    </xf>
    <xf numFmtId="185" fontId="18" fillId="0" borderId="0" xfId="34" applyNumberFormat="1" applyFont="1" applyFill="1" applyBorder="1" applyAlignment="1">
      <alignment vertical="center"/>
    </xf>
    <xf numFmtId="185" fontId="4" fillId="33" borderId="10" xfId="36" applyNumberFormat="1" applyFont="1" applyFill="1" applyBorder="1" applyAlignment="1">
      <alignment vertical="center"/>
    </xf>
    <xf numFmtId="0" fontId="0" fillId="0" borderId="0" xfId="33" applyNumberFormat="1" applyFont="1" applyBorder="1" applyAlignment="1">
      <alignment horizontal="left"/>
      <protection/>
    </xf>
    <xf numFmtId="0" fontId="0" fillId="0" borderId="0" xfId="33" applyNumberFormat="1" applyFont="1" applyBorder="1" applyAlignment="1">
      <alignment horizontal="left"/>
      <protection/>
    </xf>
    <xf numFmtId="185" fontId="4" fillId="33" borderId="11" xfId="34" applyNumberFormat="1" applyFont="1" applyFill="1" applyBorder="1" applyAlignment="1">
      <alignment/>
    </xf>
    <xf numFmtId="190" fontId="4" fillId="33" borderId="12" xfId="46" applyNumberFormat="1" applyFont="1" applyFill="1" applyBorder="1" applyAlignment="1">
      <alignment/>
    </xf>
    <xf numFmtId="188" fontId="15" fillId="0" borderId="0" xfId="44" applyNumberFormat="1" applyFont="1" applyBorder="1" applyAlignment="1">
      <alignment wrapText="1"/>
    </xf>
    <xf numFmtId="183" fontId="15" fillId="0" borderId="0" xfId="34" applyNumberFormat="1" applyFont="1" applyAlignment="1">
      <alignment/>
    </xf>
    <xf numFmtId="0" fontId="0" fillId="0" borderId="10" xfId="33" applyFont="1" applyBorder="1" applyAlignment="1">
      <alignment/>
      <protection/>
    </xf>
    <xf numFmtId="49" fontId="0" fillId="0" borderId="0" xfId="33" applyNumberFormat="1" applyFont="1">
      <alignment/>
      <protection/>
    </xf>
    <xf numFmtId="182" fontId="0" fillId="0" borderId="0" xfId="33" applyNumberFormat="1" applyFont="1">
      <alignment/>
      <protection/>
    </xf>
    <xf numFmtId="0" fontId="0" fillId="0" borderId="0" xfId="33" applyFont="1">
      <alignment/>
      <protection/>
    </xf>
    <xf numFmtId="182" fontId="0" fillId="0" borderId="10" xfId="33" applyNumberFormat="1" applyFont="1" applyBorder="1" applyAlignment="1">
      <alignment horizontal="center"/>
      <protection/>
    </xf>
    <xf numFmtId="0" fontId="0" fillId="0" borderId="0" xfId="0" applyFont="1" applyAlignment="1">
      <alignment/>
    </xf>
    <xf numFmtId="182" fontId="55" fillId="0" borderId="10" xfId="35" applyNumberFormat="1" applyFont="1" applyBorder="1" applyAlignment="1">
      <alignment/>
    </xf>
    <xf numFmtId="0" fontId="0" fillId="0" borderId="0" xfId="0" applyFont="1" applyAlignment="1">
      <alignment horizontal="center"/>
    </xf>
    <xf numFmtId="0" fontId="0" fillId="0" borderId="14" xfId="0" applyFont="1" applyBorder="1" applyAlignment="1">
      <alignment horizontal="center"/>
    </xf>
    <xf numFmtId="0" fontId="0" fillId="0" borderId="0" xfId="0" applyFont="1" applyAlignment="1">
      <alignment vertical="top"/>
    </xf>
    <xf numFmtId="0" fontId="0" fillId="34" borderId="14" xfId="0" applyFont="1" applyFill="1" applyBorder="1" applyAlignment="1">
      <alignment vertical="top" wrapText="1"/>
    </xf>
    <xf numFmtId="183" fontId="4" fillId="34" borderId="14" xfId="34" applyNumberFormat="1" applyFont="1" applyFill="1" applyBorder="1" applyAlignment="1">
      <alignment/>
    </xf>
    <xf numFmtId="49" fontId="4" fillId="34" borderId="14" xfId="34" applyNumberFormat="1" applyFont="1" applyFill="1" applyBorder="1" applyAlignment="1">
      <alignment horizontal="center"/>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xf>
    <xf numFmtId="0" fontId="0" fillId="0" borderId="14" xfId="0" applyFont="1" applyBorder="1" applyAlignment="1">
      <alignment wrapText="1"/>
    </xf>
    <xf numFmtId="3" fontId="0" fillId="0" borderId="14" xfId="0" applyNumberFormat="1" applyFont="1" applyBorder="1" applyAlignment="1">
      <alignment/>
    </xf>
    <xf numFmtId="183" fontId="0" fillId="0" borderId="0" xfId="0" applyNumberFormat="1" applyFont="1" applyAlignment="1">
      <alignment/>
    </xf>
    <xf numFmtId="0" fontId="0" fillId="34" borderId="14" xfId="0" applyFont="1" applyFill="1" applyBorder="1" applyAlignment="1">
      <alignment horizontal="center"/>
    </xf>
    <xf numFmtId="0" fontId="0" fillId="34" borderId="14" xfId="0" applyFont="1" applyFill="1" applyBorder="1" applyAlignment="1">
      <alignment/>
    </xf>
    <xf numFmtId="0" fontId="0" fillId="0" borderId="0" xfId="33" applyFont="1" applyAlignment="1">
      <alignment horizontal="center"/>
      <protection/>
    </xf>
    <xf numFmtId="0" fontId="0" fillId="0" borderId="0" xfId="33" applyFont="1" applyAlignment="1">
      <alignment horizontal="distributed" vertical="distributed"/>
      <protection/>
    </xf>
    <xf numFmtId="0" fontId="0" fillId="0" borderId="10" xfId="33" applyFont="1" applyBorder="1" applyAlignment="1">
      <alignment horizontal="distributed"/>
      <protection/>
    </xf>
    <xf numFmtId="0" fontId="0" fillId="0" borderId="10" xfId="33" applyFont="1" applyBorder="1" applyAlignment="1">
      <alignment horizontal="center"/>
      <protection/>
    </xf>
    <xf numFmtId="0" fontId="0" fillId="0" borderId="10" xfId="33" applyFont="1" applyBorder="1" applyAlignment="1">
      <alignment horizontal="center" wrapText="1"/>
      <protection/>
    </xf>
    <xf numFmtId="0" fontId="0" fillId="0" borderId="0" xfId="33" applyFont="1" applyAlignment="1">
      <alignment horizontal="center" wrapText="1"/>
      <protection/>
    </xf>
    <xf numFmtId="191" fontId="0" fillId="0" borderId="0" xfId="33" applyNumberFormat="1" applyFont="1">
      <alignment/>
      <protection/>
    </xf>
    <xf numFmtId="184" fontId="0" fillId="0" borderId="0" xfId="33" applyNumberFormat="1" applyFont="1">
      <alignment/>
      <protection/>
    </xf>
    <xf numFmtId="0" fontId="0" fillId="0" borderId="0" xfId="33" applyFont="1" applyAlignment="1" quotePrefix="1">
      <alignment horizontal="left"/>
      <protection/>
    </xf>
    <xf numFmtId="0" fontId="0" fillId="0" borderId="0" xfId="33" applyFont="1" applyAlignment="1">
      <alignment horizontal="left"/>
      <protection/>
    </xf>
    <xf numFmtId="0" fontId="0" fillId="33" borderId="0" xfId="33" applyFont="1" applyFill="1">
      <alignment/>
      <protection/>
    </xf>
    <xf numFmtId="186" fontId="0" fillId="0" borderId="0" xfId="46" applyFont="1" applyBorder="1" applyAlignment="1">
      <alignment/>
    </xf>
    <xf numFmtId="183" fontId="0" fillId="0" borderId="0" xfId="34" applyNumberFormat="1" applyFont="1" applyAlignment="1">
      <alignment/>
    </xf>
    <xf numFmtId="182" fontId="4" fillId="0" borderId="0" xfId="33" applyNumberFormat="1" applyFont="1" applyAlignment="1">
      <alignment horizontal="center"/>
      <protection/>
    </xf>
    <xf numFmtId="182" fontId="4" fillId="0" borderId="0" xfId="45" applyNumberFormat="1" applyFont="1" applyBorder="1" applyAlignment="1">
      <alignment/>
    </xf>
    <xf numFmtId="0" fontId="16" fillId="0" borderId="0" xfId="33" applyFont="1" applyAlignment="1">
      <alignment vertical="center" wrapText="1"/>
      <protection/>
    </xf>
    <xf numFmtId="0" fontId="0" fillId="0" borderId="0" xfId="0" applyFont="1" applyAlignment="1">
      <alignment vertical="center" wrapText="1"/>
    </xf>
    <xf numFmtId="0" fontId="12" fillId="0" borderId="0" xfId="0" applyFont="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0" xfId="0" applyAlignment="1">
      <alignment vertical="center" wrapText="1"/>
    </xf>
    <xf numFmtId="182" fontId="0" fillId="0" borderId="10" xfId="33" applyNumberFormat="1" applyFont="1" applyBorder="1" applyAlignment="1">
      <alignment horizontal="center"/>
      <protection/>
    </xf>
    <xf numFmtId="0" fontId="0" fillId="0" borderId="0" xfId="33" applyFont="1" applyAlignment="1">
      <alignment vertical="center" wrapText="1"/>
      <protection/>
    </xf>
    <xf numFmtId="0" fontId="3" fillId="0" borderId="0" xfId="0" applyFont="1" applyAlignment="1">
      <alignment horizontal="center" vertical="center"/>
    </xf>
    <xf numFmtId="182" fontId="3" fillId="0" borderId="0" xfId="33" applyNumberFormat="1" applyFont="1" applyAlignment="1">
      <alignment horizontal="center" vertical="center"/>
      <protection/>
    </xf>
    <xf numFmtId="188" fontId="3" fillId="0" borderId="0" xfId="44" applyNumberFormat="1" applyFont="1" applyBorder="1" applyAlignment="1">
      <alignment horizontal="center" vertical="center"/>
    </xf>
    <xf numFmtId="0" fontId="11" fillId="0" borderId="0" xfId="0" applyFont="1" applyAlignment="1">
      <alignment horizontal="center" vertical="center" wrapText="1"/>
    </xf>
    <xf numFmtId="0" fontId="3" fillId="0" borderId="0" xfId="33" applyFont="1" applyAlignment="1">
      <alignment horizontal="center" vertical="center"/>
      <protection/>
    </xf>
    <xf numFmtId="0" fontId="3" fillId="0" borderId="0" xfId="0" applyFont="1" applyAlignment="1">
      <alignment vertical="center"/>
    </xf>
    <xf numFmtId="0" fontId="0" fillId="0" borderId="0" xfId="33" applyFont="1" applyAlignment="1">
      <alignment vertical="center" wrapText="1"/>
      <protection/>
    </xf>
    <xf numFmtId="0" fontId="3" fillId="0" borderId="0" xfId="0" applyFont="1" applyAlignment="1">
      <alignment horizontal="center"/>
    </xf>
    <xf numFmtId="182" fontId="3" fillId="0" borderId="0" xfId="33" applyNumberFormat="1" applyFont="1" applyAlignment="1">
      <alignment horizontal="center"/>
      <protection/>
    </xf>
    <xf numFmtId="0" fontId="0" fillId="0" borderId="10" xfId="33" applyFont="1" applyBorder="1" applyAlignment="1">
      <alignment horizontal="distributed"/>
      <protection/>
    </xf>
    <xf numFmtId="0" fontId="3" fillId="0" borderId="0" xfId="33" applyFont="1" applyAlignment="1">
      <alignment horizontal="right"/>
      <protection/>
    </xf>
    <xf numFmtId="0" fontId="14"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33" applyFont="1" applyAlignment="1">
      <alignment horizontal="center" vertical="center" wrapText="1"/>
      <protection/>
    </xf>
    <xf numFmtId="0" fontId="0" fillId="0" borderId="0" xfId="33" applyFont="1" applyBorder="1" applyAlignment="1">
      <alignment horizontal="center" wrapText="1"/>
      <protection/>
    </xf>
    <xf numFmtId="0" fontId="0" fillId="0" borderId="10" xfId="33" applyFont="1" applyBorder="1" applyAlignment="1">
      <alignment horizontal="center" wrapText="1"/>
      <protection/>
    </xf>
    <xf numFmtId="182" fontId="0" fillId="0" borderId="10" xfId="33" applyNumberFormat="1" applyFont="1" applyBorder="1" applyAlignment="1">
      <alignment horizontal="center"/>
      <protection/>
    </xf>
    <xf numFmtId="0" fontId="0" fillId="0" borderId="0" xfId="33" applyFont="1" applyAlignment="1">
      <alignment vertical="center" wrapText="1"/>
      <protection/>
    </xf>
    <xf numFmtId="0" fontId="16" fillId="0" borderId="0" xfId="0" applyFont="1" applyAlignment="1">
      <alignment vertical="center" wrapText="1"/>
    </xf>
    <xf numFmtId="0" fontId="0" fillId="0" borderId="10" xfId="33" applyFont="1" applyBorder="1" applyAlignment="1">
      <alignment horizontal="center" vertical="center"/>
      <protection/>
    </xf>
    <xf numFmtId="0" fontId="0" fillId="0" borderId="10" xfId="0" applyBorder="1" applyAlignment="1">
      <alignment/>
    </xf>
    <xf numFmtId="0" fontId="0" fillId="0" borderId="0" xfId="33" applyFont="1" applyBorder="1" applyAlignment="1">
      <alignment vertical="center"/>
      <protection/>
    </xf>
    <xf numFmtId="0" fontId="0" fillId="0" borderId="0" xfId="0" applyFont="1" applyAlignment="1">
      <alignment/>
    </xf>
    <xf numFmtId="0" fontId="0" fillId="0" borderId="10" xfId="33" applyFont="1" applyBorder="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05易簽90年財簽" xfId="33"/>
    <cellStyle name="Comma" xfId="34"/>
    <cellStyle name="Comma [0]" xfId="35"/>
    <cellStyle name="千分位[0]_05易簽90年財簽" xfId="36"/>
    <cellStyle name="千分位_05易簽90年財簽" xfId="37"/>
    <cellStyle name="Followed Hyperlink" xfId="38"/>
    <cellStyle name="中等" xfId="39"/>
    <cellStyle name="合計" xfId="40"/>
    <cellStyle name="好" xfId="41"/>
    <cellStyle name="Percent" xfId="42"/>
    <cellStyle name="計算方式" xfId="43"/>
    <cellStyle name="Currency" xfId="44"/>
    <cellStyle name="Currency [0]" xfId="45"/>
    <cellStyle name="貨幣 [0]_05易簽90年財簽"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riel\Downloads\downloadfi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說明"/>
      <sheetName val="1業務計畫"/>
      <sheetName val="2預算表"/>
      <sheetName val="3業務報告"/>
      <sheetName val="4平衡表"/>
      <sheetName val="4(館)平衡表"/>
      <sheetName val="4平衡表-本府或其他公法人捐助成立之財團法人"/>
      <sheetName val="5餘絀表"/>
      <sheetName val="5(館)餘絀表"/>
      <sheetName val="6基金及餘絀變動表"/>
      <sheetName val="6基金及餘絀變動表-本府或其他公法人捐助成立之財團法人"/>
      <sheetName val="7保留明細表"/>
      <sheetName val="8保留申請書"/>
      <sheetName val="9財產清冊"/>
      <sheetName val="9(館)財產清冊"/>
      <sheetName val="10捐入明細表"/>
      <sheetName val="11捐出明細表"/>
    </sheetNames>
    <sheetDataSet>
      <sheetData sheetId="3">
        <row r="2">
          <cell r="A2" t="str">
            <v>財團法人                        基金會</v>
          </cell>
        </row>
        <row r="3">
          <cell r="D3">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10">
      <selection activeCell="A7" sqref="A1:IV16384"/>
    </sheetView>
  </sheetViews>
  <sheetFormatPr defaultColWidth="9.00390625" defaultRowHeight="16.5"/>
  <cols>
    <col min="1" max="1" width="9.00390625" style="159" customWidth="1"/>
    <col min="2" max="2" width="14.375" style="159" customWidth="1"/>
    <col min="3" max="3" width="18.00390625" style="159" customWidth="1"/>
    <col min="4" max="4" width="52.875" style="159" customWidth="1"/>
    <col min="5" max="5" width="14.375" style="159" customWidth="1"/>
    <col min="6" max="6" width="10.75390625" style="159" customWidth="1"/>
    <col min="7" max="9" width="9.00390625" style="159" customWidth="1"/>
    <col min="10" max="10" width="10.25390625" style="159" customWidth="1"/>
    <col min="11" max="16384" width="9.00390625" style="159" customWidth="1"/>
  </cols>
  <sheetData>
    <row r="2" spans="1:9" s="56" customFormat="1" ht="21">
      <c r="A2" s="192" t="s">
        <v>115</v>
      </c>
      <c r="B2" s="192"/>
      <c r="C2" s="192"/>
      <c r="D2" s="192"/>
      <c r="E2" s="192"/>
      <c r="F2" s="192"/>
      <c r="G2" s="192"/>
      <c r="H2" s="192"/>
      <c r="I2" s="192"/>
    </row>
    <row r="3" spans="2:5" s="56" customFormat="1" ht="21">
      <c r="B3" s="89"/>
      <c r="D3" s="126">
        <v>99</v>
      </c>
      <c r="E3" s="127" t="s">
        <v>100</v>
      </c>
    </row>
    <row r="5" ht="16.5">
      <c r="A5" s="159" t="s">
        <v>87</v>
      </c>
    </row>
    <row r="6" ht="16.5">
      <c r="A6" s="159" t="s">
        <v>116</v>
      </c>
    </row>
    <row r="7" ht="16.5">
      <c r="A7" s="159" t="s">
        <v>85</v>
      </c>
    </row>
    <row r="8" ht="16.5">
      <c r="A8" s="159" t="s">
        <v>121</v>
      </c>
    </row>
    <row r="9" ht="16.5">
      <c r="A9" s="159" t="s">
        <v>122</v>
      </c>
    </row>
    <row r="10" ht="16.5">
      <c r="A10" s="159" t="s">
        <v>84</v>
      </c>
    </row>
    <row r="11" spans="1:9" ht="132" customHeight="1">
      <c r="A11" s="193" t="s">
        <v>152</v>
      </c>
      <c r="B11" s="194"/>
      <c r="C11" s="194"/>
      <c r="D11" s="194"/>
      <c r="E11" s="194"/>
      <c r="F11" s="194"/>
      <c r="G11" s="194"/>
      <c r="H11" s="194"/>
      <c r="I11" s="194"/>
    </row>
    <row r="12" ht="16.5">
      <c r="A12" s="159" t="s">
        <v>0</v>
      </c>
    </row>
    <row r="13" spans="2:6" s="161" customFormat="1" ht="16.5">
      <c r="B13" s="162" t="s">
        <v>1</v>
      </c>
      <c r="C13" s="162" t="s">
        <v>83</v>
      </c>
      <c r="D13" s="162" t="s">
        <v>82</v>
      </c>
      <c r="E13" s="162" t="s">
        <v>59</v>
      </c>
      <c r="F13" s="162" t="s">
        <v>22</v>
      </c>
    </row>
    <row r="14" spans="2:6" s="163" customFormat="1" ht="33">
      <c r="B14" s="164" t="s">
        <v>117</v>
      </c>
      <c r="C14" s="164" t="s">
        <v>118</v>
      </c>
      <c r="D14" s="165">
        <v>4170000</v>
      </c>
      <c r="E14" s="166" t="s">
        <v>119</v>
      </c>
      <c r="F14" s="167"/>
    </row>
    <row r="15" spans="2:6" s="163" customFormat="1" ht="16.5">
      <c r="B15" s="164" t="s">
        <v>127</v>
      </c>
      <c r="C15" s="164" t="s">
        <v>126</v>
      </c>
      <c r="D15" s="165">
        <v>2254025</v>
      </c>
      <c r="E15" s="166" t="s">
        <v>119</v>
      </c>
      <c r="F15" s="167"/>
    </row>
    <row r="16" spans="2:6" s="163" customFormat="1" ht="16.5">
      <c r="B16" s="167"/>
      <c r="C16" s="167"/>
      <c r="D16" s="95"/>
      <c r="E16" s="108"/>
      <c r="F16" s="167"/>
    </row>
    <row r="17" spans="2:6" s="163" customFormat="1" ht="16.5">
      <c r="B17" s="167"/>
      <c r="C17" s="167"/>
      <c r="D17" s="95"/>
      <c r="E17" s="108"/>
      <c r="F17" s="167"/>
    </row>
    <row r="18" spans="2:6" s="163" customFormat="1" ht="16.5">
      <c r="B18" s="168"/>
      <c r="C18" s="168"/>
      <c r="D18" s="96">
        <f>SUM(D14:D17)</f>
        <v>6424025</v>
      </c>
      <c r="E18" s="110"/>
      <c r="F18" s="168"/>
    </row>
    <row r="20" ht="16.5">
      <c r="A20" s="159" t="s">
        <v>2</v>
      </c>
    </row>
    <row r="21" spans="2:4" ht="16.5">
      <c r="B21" s="162" t="s">
        <v>81</v>
      </c>
      <c r="C21" s="162" t="s">
        <v>12</v>
      </c>
      <c r="D21" s="162" t="s">
        <v>22</v>
      </c>
    </row>
    <row r="22" spans="2:4" ht="52.5" customHeight="1">
      <c r="B22" s="169" t="s">
        <v>120</v>
      </c>
      <c r="C22" s="95">
        <v>6599815</v>
      </c>
      <c r="D22" s="170"/>
    </row>
    <row r="23" spans="2:4" ht="16.5">
      <c r="B23" s="169" t="s">
        <v>79</v>
      </c>
      <c r="C23" s="95"/>
      <c r="D23" s="169"/>
    </row>
    <row r="24" spans="2:4" ht="16.5">
      <c r="B24" s="169" t="s">
        <v>4</v>
      </c>
      <c r="C24" s="171">
        <v>50000</v>
      </c>
      <c r="D24" s="169"/>
    </row>
    <row r="25" spans="2:4" ht="16.5">
      <c r="B25" s="169" t="s">
        <v>5</v>
      </c>
      <c r="C25" s="169"/>
      <c r="D25" s="169"/>
    </row>
    <row r="26" spans="2:4" ht="16.5">
      <c r="B26" s="169" t="s">
        <v>3</v>
      </c>
      <c r="C26" s="169"/>
      <c r="D26" s="169"/>
    </row>
    <row r="27" spans="2:4" ht="16.5">
      <c r="B27" s="169" t="s">
        <v>57</v>
      </c>
      <c r="C27" s="169"/>
      <c r="D27" s="169"/>
    </row>
    <row r="28" spans="2:4" ht="16.5">
      <c r="B28" s="169" t="s">
        <v>7</v>
      </c>
      <c r="C28" s="169"/>
      <c r="D28" s="169"/>
    </row>
    <row r="29" ht="16.5">
      <c r="C29" s="172"/>
    </row>
    <row r="31" spans="1:5" ht="16.5">
      <c r="A31" s="190" t="s">
        <v>97</v>
      </c>
      <c r="B31" s="191"/>
      <c r="C31" s="191"/>
      <c r="D31" s="191"/>
      <c r="E31" s="191"/>
    </row>
  </sheetData>
  <sheetProtection/>
  <mergeCells count="3">
    <mergeCell ref="A31:E31"/>
    <mergeCell ref="A2:I2"/>
    <mergeCell ref="A11:I11"/>
  </mergeCells>
  <printOptions/>
  <pageMargins left="1.141732283464567" right="0.7480314960629921" top="0.984251968503937" bottom="0.984251968503937" header="0.5118110236220472" footer="0.511811023622047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25">
      <selection activeCell="F19" sqref="F19"/>
    </sheetView>
  </sheetViews>
  <sheetFormatPr defaultColWidth="9.00390625" defaultRowHeight="16.5"/>
  <cols>
    <col min="1" max="1" width="9.00390625" style="4" customWidth="1"/>
    <col min="2" max="2" width="1.37890625" style="4" customWidth="1"/>
    <col min="3" max="3" width="3.625" style="4" customWidth="1"/>
    <col min="4" max="4" width="13.75390625" style="4" customWidth="1"/>
    <col min="5" max="5" width="1.37890625" style="4" customWidth="1"/>
    <col min="6" max="6" width="16.125" style="4" customWidth="1"/>
    <col min="7" max="7" width="1.25" style="4" customWidth="1"/>
    <col min="8" max="8" width="30.875" style="4" customWidth="1"/>
    <col min="9" max="9" width="10.375" style="4" customWidth="1"/>
    <col min="10" max="16384" width="9.00390625" style="4" customWidth="1"/>
  </cols>
  <sheetData>
    <row r="1" spans="1:12" s="14" customFormat="1" ht="16.5">
      <c r="A1" s="198" t="str">
        <f>'3業務報告'!A2</f>
        <v>財團法人奇幻文化藝術基金會</v>
      </c>
      <c r="B1" s="198"/>
      <c r="C1" s="198"/>
      <c r="D1" s="198"/>
      <c r="E1" s="198"/>
      <c r="F1" s="198"/>
      <c r="G1" s="198"/>
      <c r="H1" s="198"/>
      <c r="I1" s="198"/>
      <c r="J1" s="198"/>
      <c r="K1" s="198"/>
      <c r="L1" s="109"/>
    </row>
    <row r="2" spans="1:12" s="14" customFormat="1" ht="16.5">
      <c r="A2" s="199" t="s">
        <v>80</v>
      </c>
      <c r="B2" s="199"/>
      <c r="C2" s="199"/>
      <c r="D2" s="199"/>
      <c r="E2" s="199"/>
      <c r="F2" s="199"/>
      <c r="G2" s="199"/>
      <c r="H2" s="199"/>
      <c r="I2" s="199"/>
      <c r="J2" s="199"/>
      <c r="K2" s="199"/>
      <c r="L2" s="109"/>
    </row>
    <row r="3" spans="1:12" s="14" customFormat="1" ht="16.5">
      <c r="A3" s="200" t="str">
        <f>"民國"&amp;'1業務計畫'!$D$3&amp;"年度"</f>
        <v>民國99年度</v>
      </c>
      <c r="B3" s="200"/>
      <c r="C3" s="200"/>
      <c r="D3" s="200"/>
      <c r="E3" s="200"/>
      <c r="F3" s="200"/>
      <c r="G3" s="200"/>
      <c r="H3" s="200"/>
      <c r="I3" s="200"/>
      <c r="J3" s="200"/>
      <c r="K3" s="200"/>
      <c r="L3" s="130"/>
    </row>
    <row r="4" spans="5:9" ht="16.5">
      <c r="E4" s="98"/>
      <c r="F4" s="59" t="s">
        <v>62</v>
      </c>
      <c r="G4" s="99"/>
      <c r="H4" s="99"/>
      <c r="I4" s="99"/>
    </row>
    <row r="5" spans="1:9" ht="16.5">
      <c r="A5" s="82" t="s">
        <v>63</v>
      </c>
      <c r="C5" s="196" t="s">
        <v>64</v>
      </c>
      <c r="D5" s="196"/>
      <c r="E5" s="98"/>
      <c r="F5" s="129" t="str">
        <f>'1業務計畫'!$D$3&amp;"年度"</f>
        <v>99年度</v>
      </c>
      <c r="G5" s="101"/>
      <c r="H5" s="100" t="s">
        <v>65</v>
      </c>
      <c r="I5" s="102"/>
    </row>
    <row r="6" spans="3:9" ht="16.5">
      <c r="C6" s="90" t="s">
        <v>20</v>
      </c>
      <c r="D6" s="90"/>
      <c r="E6" s="90"/>
      <c r="F6" s="90"/>
      <c r="G6" s="90"/>
      <c r="H6" s="90"/>
      <c r="I6" s="103"/>
    </row>
    <row r="7" spans="1:9" ht="16.5">
      <c r="A7" s="81">
        <v>4100</v>
      </c>
      <c r="C7" s="104"/>
      <c r="D7" t="s">
        <v>120</v>
      </c>
      <c r="E7" s="104"/>
      <c r="F7" s="39">
        <v>6599815</v>
      </c>
      <c r="G7" s="39"/>
      <c r="H7" s="152"/>
      <c r="I7" s="23"/>
    </row>
    <row r="8" spans="1:9" ht="16.5">
      <c r="A8" s="81">
        <v>4200</v>
      </c>
      <c r="C8" s="104"/>
      <c r="D8" s="90" t="s">
        <v>93</v>
      </c>
      <c r="E8" s="104"/>
      <c r="F8" s="24">
        <v>0</v>
      </c>
      <c r="G8" s="39"/>
      <c r="I8" s="23"/>
    </row>
    <row r="9" spans="1:9" ht="16.5">
      <c r="A9" s="81">
        <v>4300</v>
      </c>
      <c r="C9" s="104"/>
      <c r="D9" s="90" t="s">
        <v>4</v>
      </c>
      <c r="E9" s="104"/>
      <c r="F9" s="24">
        <v>50000</v>
      </c>
      <c r="G9" s="24"/>
      <c r="H9" s="24"/>
      <c r="I9" s="23"/>
    </row>
    <row r="10" spans="1:9" ht="16.5">
      <c r="A10" s="81">
        <v>4400</v>
      </c>
      <c r="C10" s="104"/>
      <c r="D10" s="90" t="s">
        <v>5</v>
      </c>
      <c r="E10" s="104"/>
      <c r="F10" s="24">
        <v>0</v>
      </c>
      <c r="G10" s="24"/>
      <c r="H10" s="24"/>
      <c r="I10" s="23"/>
    </row>
    <row r="11" spans="1:9" ht="16.5">
      <c r="A11" s="81">
        <v>4500</v>
      </c>
      <c r="D11" s="90" t="s">
        <v>3</v>
      </c>
      <c r="E11" s="104"/>
      <c r="F11" s="24">
        <v>0</v>
      </c>
      <c r="G11" s="24"/>
      <c r="H11" s="24"/>
      <c r="I11" s="23"/>
    </row>
    <row r="12" spans="1:9" ht="16.5">
      <c r="A12" s="81">
        <v>4600</v>
      </c>
      <c r="C12" s="104"/>
      <c r="D12" s="90" t="s">
        <v>66</v>
      </c>
      <c r="E12" s="104"/>
      <c r="F12" s="24">
        <v>0</v>
      </c>
      <c r="G12" s="24"/>
      <c r="H12" s="24"/>
      <c r="I12" s="23"/>
    </row>
    <row r="13" spans="1:9" ht="16.5">
      <c r="A13" s="81">
        <v>4900</v>
      </c>
      <c r="C13" s="104"/>
      <c r="D13" s="90" t="s">
        <v>7</v>
      </c>
      <c r="E13" s="104"/>
      <c r="F13" s="24">
        <v>0</v>
      </c>
      <c r="G13" s="24"/>
      <c r="H13" s="24"/>
      <c r="I13" s="23"/>
    </row>
    <row r="14" spans="1:9" ht="16.5">
      <c r="A14" s="81"/>
      <c r="C14" s="90"/>
      <c r="D14" s="55" t="s">
        <v>67</v>
      </c>
      <c r="F14" s="84">
        <f>SUM(F7:F13)</f>
        <v>6649815</v>
      </c>
      <c r="G14" s="105"/>
      <c r="H14" s="105"/>
      <c r="I14" s="94"/>
    </row>
    <row r="15" spans="1:9" ht="16.5">
      <c r="A15" s="81"/>
      <c r="C15" s="1"/>
      <c r="D15" s="1"/>
      <c r="E15" s="1"/>
      <c r="F15" s="49"/>
      <c r="G15" s="49"/>
      <c r="H15" s="49"/>
      <c r="I15" s="2"/>
    </row>
    <row r="16" spans="1:9" ht="16.5">
      <c r="A16" s="81"/>
      <c r="C16" s="90" t="s">
        <v>68</v>
      </c>
      <c r="D16" s="55"/>
      <c r="E16" s="55"/>
      <c r="F16" s="49"/>
      <c r="G16" s="49"/>
      <c r="H16" s="49"/>
      <c r="I16" s="2"/>
    </row>
    <row r="17" spans="1:9" ht="16.5">
      <c r="A17" s="81">
        <v>5100</v>
      </c>
      <c r="C17" s="55"/>
      <c r="D17" s="55" t="s">
        <v>69</v>
      </c>
      <c r="E17" s="55"/>
      <c r="F17" s="30">
        <v>1394625</v>
      </c>
      <c r="G17" s="30"/>
      <c r="H17" s="30"/>
      <c r="I17" s="2"/>
    </row>
    <row r="18" spans="1:9" ht="16.5">
      <c r="A18" s="81">
        <v>5200</v>
      </c>
      <c r="C18" s="90"/>
      <c r="D18" s="90" t="s">
        <v>70</v>
      </c>
      <c r="E18" s="90"/>
      <c r="F18" s="30">
        <v>859400</v>
      </c>
      <c r="G18" s="30"/>
      <c r="H18" s="30"/>
      <c r="I18" s="2"/>
    </row>
    <row r="19" spans="1:9" ht="16.5">
      <c r="A19" s="81">
        <v>5300</v>
      </c>
      <c r="C19" s="90"/>
      <c r="D19" s="90" t="s">
        <v>71</v>
      </c>
      <c r="E19" s="90"/>
      <c r="F19" s="30">
        <v>4170000</v>
      </c>
      <c r="G19" s="30"/>
      <c r="H19" s="153" t="s">
        <v>117</v>
      </c>
      <c r="I19" s="2"/>
    </row>
    <row r="20" spans="1:9" ht="16.5">
      <c r="A20" s="81">
        <v>5400</v>
      </c>
      <c r="C20" s="90"/>
      <c r="D20" s="90" t="s">
        <v>72</v>
      </c>
      <c r="E20" s="90"/>
      <c r="F20" s="30">
        <v>0</v>
      </c>
      <c r="G20" s="30"/>
      <c r="H20" s="30"/>
      <c r="I20" s="2"/>
    </row>
    <row r="21" spans="1:9" ht="16.5">
      <c r="A21" s="81">
        <v>5500</v>
      </c>
      <c r="C21" s="90"/>
      <c r="D21" s="90" t="s">
        <v>73</v>
      </c>
      <c r="E21" s="90"/>
      <c r="F21" s="30">
        <v>0</v>
      </c>
      <c r="G21" s="30"/>
      <c r="H21" s="30"/>
      <c r="I21" s="2"/>
    </row>
    <row r="22" spans="1:9" ht="16.5">
      <c r="A22" s="81">
        <v>5600</v>
      </c>
      <c r="C22" s="90"/>
      <c r="D22" s="90" t="s">
        <v>74</v>
      </c>
      <c r="E22" s="90"/>
      <c r="F22" s="30">
        <v>0</v>
      </c>
      <c r="G22" s="30"/>
      <c r="H22" s="30"/>
      <c r="I22" s="2"/>
    </row>
    <row r="23" spans="1:9" ht="16.5">
      <c r="A23" s="81">
        <v>5700</v>
      </c>
      <c r="C23" s="90"/>
      <c r="D23" s="90" t="s">
        <v>75</v>
      </c>
      <c r="E23" s="90"/>
      <c r="F23" s="30">
        <v>0</v>
      </c>
      <c r="G23" s="30"/>
      <c r="H23" s="30"/>
      <c r="I23" s="2"/>
    </row>
    <row r="24" spans="1:9" ht="16.5">
      <c r="A24" s="81">
        <v>5800</v>
      </c>
      <c r="C24" s="90"/>
      <c r="D24" s="90" t="s">
        <v>76</v>
      </c>
      <c r="E24" s="90"/>
      <c r="F24" s="30">
        <v>0</v>
      </c>
      <c r="G24" s="30"/>
      <c r="H24" s="30"/>
      <c r="I24" s="2"/>
    </row>
    <row r="25" spans="1:9" ht="16.5">
      <c r="A25" s="81"/>
      <c r="C25" s="90"/>
      <c r="D25" s="21" t="s">
        <v>77</v>
      </c>
      <c r="F25" s="84">
        <f>SUM(F17:F24)</f>
        <v>6424025</v>
      </c>
      <c r="G25" s="105"/>
      <c r="H25" s="105"/>
      <c r="I25" s="2"/>
    </row>
    <row r="26" spans="1:9" ht="16.5">
      <c r="A26" s="81"/>
      <c r="C26" s="90"/>
      <c r="D26" s="90"/>
      <c r="E26" s="55"/>
      <c r="F26" s="50"/>
      <c r="G26" s="105"/>
      <c r="H26" s="105"/>
      <c r="I26" s="2"/>
    </row>
    <row r="27" spans="1:9" ht="16.5">
      <c r="A27" s="81"/>
      <c r="C27" s="61" t="s">
        <v>78</v>
      </c>
      <c r="D27" s="90"/>
      <c r="E27" s="90"/>
      <c r="F27" s="62">
        <f>F14-F25</f>
        <v>225790</v>
      </c>
      <c r="G27" s="91"/>
      <c r="H27" s="91"/>
      <c r="I27" s="23"/>
    </row>
    <row r="28" spans="1:9" ht="16.5">
      <c r="A28" s="81"/>
      <c r="C28" s="61" t="s">
        <v>19</v>
      </c>
      <c r="D28" s="90"/>
      <c r="E28" s="90"/>
      <c r="F28" s="54"/>
      <c r="G28" s="92"/>
      <c r="H28" s="92"/>
      <c r="I28" s="2"/>
    </row>
    <row r="29" spans="1:9" ht="17.25" thickBot="1">
      <c r="A29" s="81"/>
      <c r="C29" s="61" t="s">
        <v>21</v>
      </c>
      <c r="D29" s="90"/>
      <c r="E29" s="90"/>
      <c r="F29" s="85">
        <f>SUM(F27:F28)</f>
        <v>225790</v>
      </c>
      <c r="G29" s="93"/>
      <c r="H29" s="93"/>
      <c r="I29" s="2"/>
    </row>
    <row r="30" spans="1:9" ht="17.25" thickTop="1">
      <c r="A30" s="81"/>
      <c r="C30" s="61"/>
      <c r="D30" s="90"/>
      <c r="E30" s="90"/>
      <c r="F30" s="52"/>
      <c r="G30" s="52"/>
      <c r="H30" s="52"/>
      <c r="I30" s="2"/>
    </row>
    <row r="31" spans="1:12" ht="16.5">
      <c r="A31" s="113"/>
      <c r="B31" s="112"/>
      <c r="C31" s="112"/>
      <c r="D31" s="112"/>
      <c r="E31" s="112"/>
      <c r="F31" s="112"/>
      <c r="G31" s="112"/>
      <c r="H31" s="112"/>
      <c r="I31" s="112"/>
      <c r="J31" s="112"/>
      <c r="K31" s="112"/>
      <c r="L31" s="112"/>
    </row>
    <row r="32" spans="1:12" ht="16.5">
      <c r="A32" s="197" t="s">
        <v>90</v>
      </c>
      <c r="B32" s="197"/>
      <c r="C32" s="197"/>
      <c r="D32" s="197"/>
      <c r="E32" s="197"/>
      <c r="F32" s="197"/>
      <c r="G32" s="197"/>
      <c r="H32" s="197"/>
      <c r="I32" s="197"/>
      <c r="J32" s="111"/>
      <c r="K32" s="111"/>
      <c r="L32" s="111"/>
    </row>
    <row r="33" spans="1:12" ht="16.5">
      <c r="A33" s="111"/>
      <c r="B33" s="111"/>
      <c r="C33" s="111"/>
      <c r="D33" s="111"/>
      <c r="E33" s="111"/>
      <c r="F33" s="111"/>
      <c r="G33" s="111"/>
      <c r="H33" s="111"/>
      <c r="I33" s="111"/>
      <c r="J33" s="111"/>
      <c r="K33" s="111"/>
      <c r="L33" s="111"/>
    </row>
    <row r="34" spans="1:8" ht="16.5">
      <c r="A34" s="190" t="s">
        <v>94</v>
      </c>
      <c r="B34" s="195"/>
      <c r="C34" s="195"/>
      <c r="D34" s="195"/>
      <c r="E34" s="195"/>
      <c r="F34" s="195"/>
      <c r="G34" s="195"/>
      <c r="H34" s="195"/>
    </row>
    <row r="35" ht="16.5">
      <c r="A35" s="81"/>
    </row>
    <row r="36" ht="16.5">
      <c r="A36" s="81"/>
    </row>
    <row r="37" ht="16.5">
      <c r="A37" s="81"/>
    </row>
    <row r="38" ht="16.5">
      <c r="A38" s="81"/>
    </row>
    <row r="39" ht="16.5">
      <c r="A39" s="81"/>
    </row>
    <row r="40" ht="16.5">
      <c r="A40" s="81"/>
    </row>
  </sheetData>
  <sheetProtection/>
  <mergeCells count="6">
    <mergeCell ref="A34:H34"/>
    <mergeCell ref="C5:D5"/>
    <mergeCell ref="A32:I32"/>
    <mergeCell ref="A1:K1"/>
    <mergeCell ref="A2:K2"/>
    <mergeCell ref="A3:K3"/>
  </mergeCells>
  <printOptions/>
  <pageMargins left="1.535433070866142" right="0.7480314960629921" top="0.3937007874015748" bottom="0.3937007874015748" header="0.38" footer="0.3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J33"/>
  <sheetViews>
    <sheetView zoomScalePageLayoutView="0" workbookViewId="0" topLeftCell="A16">
      <selection activeCell="A1" sqref="A1:IV16384"/>
    </sheetView>
  </sheetViews>
  <sheetFormatPr defaultColWidth="9.00390625" defaultRowHeight="16.5"/>
  <cols>
    <col min="1" max="1" width="9.00390625" style="159" customWidth="1"/>
    <col min="2" max="2" width="14.375" style="159" customWidth="1"/>
    <col min="3" max="3" width="18.00390625" style="159" customWidth="1"/>
    <col min="4" max="5" width="14.375" style="159" customWidth="1"/>
    <col min="6" max="6" width="10.75390625" style="159" customWidth="1"/>
    <col min="7" max="16384" width="9.00390625" style="159" customWidth="1"/>
  </cols>
  <sheetData>
    <row r="2" spans="1:10" s="56" customFormat="1" ht="21">
      <c r="A2" s="192" t="str">
        <f>'1業務計畫'!A2</f>
        <v>財團法人奇幻文化藝術基金會</v>
      </c>
      <c r="B2" s="192"/>
      <c r="C2" s="192"/>
      <c r="D2" s="192"/>
      <c r="E2" s="192"/>
      <c r="F2" s="192"/>
      <c r="G2" s="192"/>
      <c r="H2" s="192"/>
      <c r="I2" s="192"/>
      <c r="J2" s="192"/>
    </row>
    <row r="3" spans="2:5" s="56" customFormat="1" ht="21">
      <c r="B3" s="89"/>
      <c r="D3" s="126">
        <v>98</v>
      </c>
      <c r="E3" s="127" t="s">
        <v>101</v>
      </c>
    </row>
    <row r="5" ht="16.5">
      <c r="A5" s="159" t="s">
        <v>87</v>
      </c>
    </row>
    <row r="6" ht="16.5">
      <c r="A6" s="159" t="s">
        <v>123</v>
      </c>
    </row>
    <row r="7" ht="16.5">
      <c r="A7" s="159" t="s">
        <v>86</v>
      </c>
    </row>
    <row r="8" ht="16.5">
      <c r="A8" s="159" t="s">
        <v>124</v>
      </c>
    </row>
    <row r="9" ht="16.5">
      <c r="A9" s="159" t="s">
        <v>84</v>
      </c>
    </row>
    <row r="10" spans="1:9" ht="152.25" customHeight="1">
      <c r="A10" s="193" t="s">
        <v>152</v>
      </c>
      <c r="B10" s="194"/>
      <c r="C10" s="194"/>
      <c r="D10" s="194"/>
      <c r="E10" s="194"/>
      <c r="F10" s="194"/>
      <c r="G10" s="194"/>
      <c r="H10" s="194"/>
      <c r="I10" s="194"/>
    </row>
    <row r="11" ht="16.5">
      <c r="A11" s="159" t="s">
        <v>0</v>
      </c>
    </row>
    <row r="12" spans="2:6" s="161" customFormat="1" ht="16.5">
      <c r="B12" s="162" t="s">
        <v>1</v>
      </c>
      <c r="C12" s="162" t="s">
        <v>83</v>
      </c>
      <c r="D12" s="162" t="s">
        <v>91</v>
      </c>
      <c r="E12" s="162" t="s">
        <v>92</v>
      </c>
      <c r="F12" s="162" t="s">
        <v>22</v>
      </c>
    </row>
    <row r="13" spans="2:6" s="163" customFormat="1" ht="33">
      <c r="B13" s="164" t="s">
        <v>117</v>
      </c>
      <c r="C13" s="164" t="s">
        <v>118</v>
      </c>
      <c r="D13" s="165">
        <v>3426420</v>
      </c>
      <c r="E13" s="166" t="s">
        <v>125</v>
      </c>
      <c r="F13" s="167"/>
    </row>
    <row r="14" spans="2:6" s="163" customFormat="1" ht="16.5">
      <c r="B14" s="164" t="s">
        <v>127</v>
      </c>
      <c r="C14" s="164" t="s">
        <v>126</v>
      </c>
      <c r="D14" s="165">
        <v>2005071</v>
      </c>
      <c r="E14" s="166" t="s">
        <v>125</v>
      </c>
      <c r="F14" s="167"/>
    </row>
    <row r="15" spans="2:6" s="163" customFormat="1" ht="16.5">
      <c r="B15" s="167"/>
      <c r="C15" s="167"/>
      <c r="D15" s="95"/>
      <c r="E15" s="108"/>
      <c r="F15" s="167"/>
    </row>
    <row r="16" spans="2:6" s="163" customFormat="1" ht="16.5">
      <c r="B16" s="167"/>
      <c r="C16" s="167"/>
      <c r="D16" s="95"/>
      <c r="E16" s="108"/>
      <c r="F16" s="167"/>
    </row>
    <row r="17" spans="2:6" s="163" customFormat="1" ht="16.5">
      <c r="B17" s="168"/>
      <c r="C17" s="168"/>
      <c r="D17" s="96">
        <f>SUM(D13:D16)</f>
        <v>5431491</v>
      </c>
      <c r="E17" s="110"/>
      <c r="F17" s="168"/>
    </row>
    <row r="19" ht="16.5">
      <c r="A19" s="159" t="s">
        <v>2</v>
      </c>
    </row>
    <row r="20" spans="2:4" ht="16.5">
      <c r="B20" s="173" t="s">
        <v>81</v>
      </c>
      <c r="C20" s="173" t="s">
        <v>12</v>
      </c>
      <c r="D20" s="173" t="s">
        <v>22</v>
      </c>
    </row>
    <row r="21" spans="2:4" ht="16.5">
      <c r="B21" s="174" t="s">
        <v>6</v>
      </c>
      <c r="C21" s="165">
        <v>4330048</v>
      </c>
      <c r="D21" s="174"/>
    </row>
    <row r="22" spans="2:4" ht="16.5">
      <c r="B22" s="174" t="s">
        <v>79</v>
      </c>
      <c r="C22" s="165">
        <v>8280</v>
      </c>
      <c r="D22" s="174"/>
    </row>
    <row r="23" spans="2:4" ht="16.5">
      <c r="B23" s="174" t="s">
        <v>4</v>
      </c>
      <c r="C23" s="165">
        <v>52928</v>
      </c>
      <c r="D23" s="174"/>
    </row>
    <row r="24" spans="2:4" ht="16.5">
      <c r="B24" s="174" t="s">
        <v>5</v>
      </c>
      <c r="C24" s="165"/>
      <c r="D24" s="174"/>
    </row>
    <row r="25" spans="2:4" ht="16.5">
      <c r="B25" s="174" t="s">
        <v>3</v>
      </c>
      <c r="C25" s="165"/>
      <c r="D25" s="174"/>
    </row>
    <row r="26" spans="2:4" ht="16.5">
      <c r="B26" s="174" t="s">
        <v>57</v>
      </c>
      <c r="C26" s="165"/>
      <c r="D26" s="174"/>
    </row>
    <row r="27" spans="2:4" ht="16.5">
      <c r="B27" s="174" t="s">
        <v>7</v>
      </c>
      <c r="C27" s="165">
        <v>2543087</v>
      </c>
      <c r="D27" s="174"/>
    </row>
    <row r="28" ht="16.5">
      <c r="C28" s="172"/>
    </row>
    <row r="30" spans="1:5" ht="16.5">
      <c r="A30" s="190" t="s">
        <v>95</v>
      </c>
      <c r="B30" s="191"/>
      <c r="C30" s="191"/>
      <c r="D30" s="191"/>
      <c r="E30" s="191"/>
    </row>
    <row r="33" ht="16.5">
      <c r="A33" s="157"/>
    </row>
  </sheetData>
  <sheetProtection/>
  <mergeCells count="3">
    <mergeCell ref="A30:E30"/>
    <mergeCell ref="A2:J2"/>
    <mergeCell ref="A10:I10"/>
  </mergeCells>
  <printOptions/>
  <pageMargins left="1.141732283464567" right="0.7480314960629921" top="0.984251968503937" bottom="0.984251968503937"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46">
      <selection activeCell="A4" sqref="A1:IV16384"/>
    </sheetView>
  </sheetViews>
  <sheetFormatPr defaultColWidth="9.00390625" defaultRowHeight="16.5"/>
  <cols>
    <col min="1" max="1" width="9.00390625" style="175" customWidth="1"/>
    <col min="2" max="2" width="1.25" style="157" customWidth="1"/>
    <col min="3" max="3" width="27.25390625" style="157" bestFit="1" customWidth="1"/>
    <col min="4" max="4" width="1.12109375" style="157" customWidth="1"/>
    <col min="5" max="5" width="14.875" style="157" customWidth="1"/>
    <col min="6" max="6" width="0.74609375" style="157" customWidth="1"/>
    <col min="7" max="7" width="14.875" style="157" customWidth="1"/>
    <col min="8" max="8" width="0.6171875" style="157" customWidth="1"/>
    <col min="9" max="9" width="13.00390625" style="5" customWidth="1"/>
    <col min="10" max="10" width="0.74609375" style="157" customWidth="1"/>
    <col min="11" max="11" width="8.50390625" style="157" customWidth="1"/>
    <col min="12" max="12" width="9.50390625" style="157" hidden="1" customWidth="1"/>
    <col min="13" max="16384" width="9.00390625" style="157" customWidth="1"/>
  </cols>
  <sheetData>
    <row r="1" spans="1:11" ht="21">
      <c r="A1" s="201" t="s">
        <v>153</v>
      </c>
      <c r="B1" s="201"/>
      <c r="C1" s="201"/>
      <c r="D1" s="201"/>
      <c r="E1" s="201"/>
      <c r="F1" s="201"/>
      <c r="G1" s="201"/>
      <c r="H1" s="201"/>
      <c r="I1" s="201"/>
      <c r="J1" s="201"/>
      <c r="K1" s="201"/>
    </row>
    <row r="2" spans="1:11" s="17" customFormat="1" ht="16.5">
      <c r="A2" s="205" t="str">
        <f>'3業務報告'!A2</f>
        <v>財團法人奇幻文化藝術基金會</v>
      </c>
      <c r="B2" s="205"/>
      <c r="C2" s="205"/>
      <c r="D2" s="205"/>
      <c r="E2" s="205"/>
      <c r="F2" s="205"/>
      <c r="G2" s="205"/>
      <c r="H2" s="205"/>
      <c r="I2" s="205"/>
      <c r="J2" s="205"/>
      <c r="K2" s="205"/>
    </row>
    <row r="3" spans="1:11" s="17" customFormat="1" ht="16.5">
      <c r="A3" s="206" t="s">
        <v>18</v>
      </c>
      <c r="B3" s="206"/>
      <c r="C3" s="206"/>
      <c r="D3" s="206"/>
      <c r="E3" s="206"/>
      <c r="F3" s="206"/>
      <c r="G3" s="206"/>
      <c r="H3" s="206"/>
      <c r="I3" s="206"/>
      <c r="J3" s="206"/>
      <c r="K3" s="206"/>
    </row>
    <row r="4" spans="1:12" s="14" customFormat="1" ht="16.5">
      <c r="A4" s="198" t="str">
        <f>"民國"&amp;'3業務報告'!$D$3&amp;"年度"</f>
        <v>民國98年度</v>
      </c>
      <c r="B4" s="198"/>
      <c r="C4" s="198"/>
      <c r="D4" s="198"/>
      <c r="E4" s="198"/>
      <c r="F4" s="198"/>
      <c r="G4" s="198"/>
      <c r="H4" s="202"/>
      <c r="I4" s="203"/>
      <c r="J4" s="203"/>
      <c r="K4" s="203"/>
      <c r="L4" s="203"/>
    </row>
    <row r="5" spans="7:8" ht="16.5">
      <c r="G5" s="208"/>
      <c r="H5" s="208"/>
    </row>
    <row r="6" spans="5:11" ht="16.5">
      <c r="E6" s="176" t="s">
        <v>15</v>
      </c>
      <c r="G6" s="176" t="s">
        <v>16</v>
      </c>
      <c r="H6" s="18"/>
      <c r="I6" s="207" t="s">
        <v>14</v>
      </c>
      <c r="J6" s="207"/>
      <c r="K6" s="207"/>
    </row>
    <row r="7" spans="1:12" ht="16.5">
      <c r="A7" s="178" t="s">
        <v>46</v>
      </c>
      <c r="C7" s="177" t="s">
        <v>31</v>
      </c>
      <c r="E7" s="142" t="str">
        <f>'3業務報告'!D3&amp;L7</f>
        <v>98/12/31</v>
      </c>
      <c r="F7" s="143"/>
      <c r="G7" s="142" t="str">
        <f>'3業務報告'!D3-1&amp;L7</f>
        <v>97/12/31</v>
      </c>
      <c r="I7" s="179" t="s">
        <v>12</v>
      </c>
      <c r="J7" s="180"/>
      <c r="K7" s="179" t="s">
        <v>13</v>
      </c>
      <c r="L7" s="181" t="s">
        <v>58</v>
      </c>
    </row>
    <row r="8" spans="1:9" ht="16.5">
      <c r="A8" s="81">
        <v>1100</v>
      </c>
      <c r="C8" s="157" t="s">
        <v>27</v>
      </c>
      <c r="I8" s="157"/>
    </row>
    <row r="9" spans="1:11" ht="16.5">
      <c r="A9" s="81">
        <v>1110</v>
      </c>
      <c r="C9" s="157" t="s">
        <v>48</v>
      </c>
      <c r="D9" s="182"/>
      <c r="E9" s="38">
        <v>63158</v>
      </c>
      <c r="F9" s="11"/>
      <c r="G9" s="38">
        <v>63158</v>
      </c>
      <c r="H9" s="11"/>
      <c r="I9" s="117">
        <f>E9-G9</f>
        <v>0</v>
      </c>
      <c r="J9" s="67"/>
      <c r="K9" s="68">
        <f>IF(ISERROR(I9/G9),0,I9/G9)</f>
        <v>0</v>
      </c>
    </row>
    <row r="10" spans="1:11" ht="16.5">
      <c r="A10" s="81">
        <v>1120</v>
      </c>
      <c r="C10" s="20" t="s">
        <v>154</v>
      </c>
      <c r="D10" s="182"/>
      <c r="E10" s="32">
        <v>5283879</v>
      </c>
      <c r="F10" s="11"/>
      <c r="G10" s="32">
        <v>5922188</v>
      </c>
      <c r="H10" s="11"/>
      <c r="I10" s="69">
        <f aca="true" t="shared" si="0" ref="I10:I17">E10-G10</f>
        <v>-638309</v>
      </c>
      <c r="J10" s="67"/>
      <c r="K10" s="68">
        <f aca="true" t="shared" si="1" ref="K10:K17">IF(ISERROR(I10/G10),0,I10/G10)</f>
        <v>-0.10778263033865186</v>
      </c>
    </row>
    <row r="11" spans="1:11" ht="16.5">
      <c r="A11" s="81">
        <v>1130</v>
      </c>
      <c r="C11" s="20" t="s">
        <v>155</v>
      </c>
      <c r="D11" s="182"/>
      <c r="E11" s="32"/>
      <c r="F11" s="11"/>
      <c r="G11" s="32"/>
      <c r="H11" s="11"/>
      <c r="I11" s="69">
        <f t="shared" si="0"/>
        <v>0</v>
      </c>
      <c r="J11" s="67"/>
      <c r="K11" s="68">
        <f t="shared" si="1"/>
        <v>0</v>
      </c>
    </row>
    <row r="12" spans="1:11" ht="16.5">
      <c r="A12" s="81">
        <v>1140</v>
      </c>
      <c r="C12" s="183" t="s">
        <v>35</v>
      </c>
      <c r="D12" s="182"/>
      <c r="E12" s="32"/>
      <c r="F12" s="11"/>
      <c r="G12" s="32"/>
      <c r="H12" s="11"/>
      <c r="I12" s="69">
        <f t="shared" si="0"/>
        <v>0</v>
      </c>
      <c r="J12" s="67"/>
      <c r="K12" s="68">
        <f t="shared" si="1"/>
        <v>0</v>
      </c>
    </row>
    <row r="13" spans="1:11" ht="16.5">
      <c r="A13" s="81">
        <v>1150</v>
      </c>
      <c r="C13" s="183" t="s">
        <v>36</v>
      </c>
      <c r="D13" s="182"/>
      <c r="E13" s="32">
        <v>100662</v>
      </c>
      <c r="F13" s="11"/>
      <c r="G13" s="32">
        <v>200000</v>
      </c>
      <c r="H13" s="11"/>
      <c r="I13" s="69">
        <f t="shared" si="0"/>
        <v>-99338</v>
      </c>
      <c r="J13" s="67"/>
      <c r="K13" s="68">
        <f t="shared" si="1"/>
        <v>-0.49669</v>
      </c>
    </row>
    <row r="14" spans="1:11" ht="16.5">
      <c r="A14" s="81">
        <v>1160</v>
      </c>
      <c r="C14" s="183" t="s">
        <v>29</v>
      </c>
      <c r="D14" s="182"/>
      <c r="E14" s="32">
        <v>1292</v>
      </c>
      <c r="F14" s="11"/>
      <c r="G14" s="32"/>
      <c r="H14" s="11"/>
      <c r="I14" s="69">
        <f t="shared" si="0"/>
        <v>1292</v>
      </c>
      <c r="J14" s="67"/>
      <c r="K14" s="68">
        <f t="shared" si="1"/>
        <v>0</v>
      </c>
    </row>
    <row r="15" spans="1:11" ht="16.5">
      <c r="A15" s="81">
        <v>1170</v>
      </c>
      <c r="C15" s="183" t="s">
        <v>37</v>
      </c>
      <c r="D15" s="182"/>
      <c r="E15" s="32"/>
      <c r="F15" s="11"/>
      <c r="G15" s="32"/>
      <c r="H15" s="11"/>
      <c r="I15" s="69">
        <f t="shared" si="0"/>
        <v>0</v>
      </c>
      <c r="J15" s="67"/>
      <c r="K15" s="68">
        <f t="shared" si="1"/>
        <v>0</v>
      </c>
    </row>
    <row r="16" spans="1:11" ht="16.5">
      <c r="A16" s="81">
        <v>1180</v>
      </c>
      <c r="C16" s="183" t="s">
        <v>23</v>
      </c>
      <c r="D16" s="182"/>
      <c r="E16" s="79">
        <v>13702</v>
      </c>
      <c r="F16" s="12"/>
      <c r="G16" s="79">
        <v>34324</v>
      </c>
      <c r="H16" s="11"/>
      <c r="I16" s="69">
        <f t="shared" si="0"/>
        <v>-20622</v>
      </c>
      <c r="J16" s="67"/>
      <c r="K16" s="68">
        <f t="shared" si="1"/>
        <v>-0.600804102086004</v>
      </c>
    </row>
    <row r="17" spans="1:11" ht="16.5">
      <c r="A17" s="81">
        <v>1190</v>
      </c>
      <c r="C17" s="183" t="s">
        <v>38</v>
      </c>
      <c r="D17" s="182"/>
      <c r="E17" s="79"/>
      <c r="F17" s="12"/>
      <c r="G17" s="79"/>
      <c r="H17" s="11"/>
      <c r="I17" s="69">
        <f t="shared" si="0"/>
        <v>0</v>
      </c>
      <c r="J17" s="67"/>
      <c r="K17" s="68">
        <f t="shared" si="1"/>
        <v>0</v>
      </c>
    </row>
    <row r="18" spans="1:11" ht="16.5">
      <c r="A18" s="81"/>
      <c r="C18" s="184" t="s">
        <v>49</v>
      </c>
      <c r="D18" s="182"/>
      <c r="E18" s="80">
        <f>SUM(E9:E17)</f>
        <v>5462693</v>
      </c>
      <c r="F18" s="74"/>
      <c r="G18" s="80">
        <f>SUM(G9:G17)</f>
        <v>6219670</v>
      </c>
      <c r="H18" s="67"/>
      <c r="I18" s="80">
        <f>SUM(I9:I17)</f>
        <v>-756977</v>
      </c>
      <c r="J18" s="67"/>
      <c r="K18" s="68"/>
    </row>
    <row r="19" spans="1:11" ht="16.5">
      <c r="A19" s="81"/>
      <c r="D19" s="182"/>
      <c r="E19" s="33"/>
      <c r="F19" s="11"/>
      <c r="G19" s="33"/>
      <c r="H19" s="11"/>
      <c r="I19" s="70"/>
      <c r="J19" s="67"/>
      <c r="K19" s="68"/>
    </row>
    <row r="20" spans="1:11" ht="16.5">
      <c r="A20" s="81">
        <v>1200</v>
      </c>
      <c r="C20" s="157" t="s">
        <v>47</v>
      </c>
      <c r="I20" s="185"/>
      <c r="J20" s="185"/>
      <c r="K20" s="185"/>
    </row>
    <row r="21" spans="1:11" ht="16.5">
      <c r="A21" s="81">
        <v>1210</v>
      </c>
      <c r="C21" s="157" t="s">
        <v>113</v>
      </c>
      <c r="D21" s="182"/>
      <c r="E21" s="83"/>
      <c r="F21" s="30"/>
      <c r="G21" s="83"/>
      <c r="H21" s="11"/>
      <c r="I21" s="69">
        <f>E21-G21</f>
        <v>0</v>
      </c>
      <c r="J21" s="67"/>
      <c r="K21" s="68">
        <f>IF(ISERROR(I21/G21),0,I21/G21)</f>
        <v>0</v>
      </c>
    </row>
    <row r="22" spans="1:11" ht="16.5">
      <c r="A22" s="81">
        <v>1220</v>
      </c>
      <c r="C22" s="20" t="s">
        <v>156</v>
      </c>
      <c r="D22" s="182"/>
      <c r="E22" s="32"/>
      <c r="F22" s="11"/>
      <c r="G22" s="32"/>
      <c r="H22" s="11"/>
      <c r="I22" s="69">
        <f>E22-G22</f>
        <v>0</v>
      </c>
      <c r="J22" s="67"/>
      <c r="K22" s="68">
        <f>IF(ISERROR(I22/G22),0,I22/G22)</f>
        <v>0</v>
      </c>
    </row>
    <row r="23" spans="1:11" ht="16.5">
      <c r="A23" s="81"/>
      <c r="C23" s="184" t="s">
        <v>50</v>
      </c>
      <c r="D23" s="182"/>
      <c r="E23" s="80">
        <f>SUM(E21:E22)</f>
        <v>0</v>
      </c>
      <c r="F23" s="67"/>
      <c r="G23" s="80">
        <f>SUM(G21:G22)</f>
        <v>0</v>
      </c>
      <c r="H23" s="67"/>
      <c r="I23" s="80">
        <f>SUM(I21:I22)</f>
        <v>0</v>
      </c>
      <c r="J23" s="67"/>
      <c r="K23" s="68"/>
    </row>
    <row r="24" spans="1:11" ht="16.5">
      <c r="A24" s="81"/>
      <c r="C24" s="20"/>
      <c r="D24" s="182"/>
      <c r="E24" s="32"/>
      <c r="F24" s="11"/>
      <c r="G24" s="32"/>
      <c r="H24" s="11"/>
      <c r="I24" s="69"/>
      <c r="J24" s="67"/>
      <c r="K24" s="68"/>
    </row>
    <row r="25" spans="1:11" ht="16.5">
      <c r="A25" s="81">
        <v>1300</v>
      </c>
      <c r="C25" s="157" t="s">
        <v>51</v>
      </c>
      <c r="E25" s="88">
        <v>186212</v>
      </c>
      <c r="F25" s="30"/>
      <c r="G25" s="88">
        <v>172523</v>
      </c>
      <c r="I25" s="86">
        <f>E25-G25</f>
        <v>13689</v>
      </c>
      <c r="J25" s="185"/>
      <c r="K25" s="68">
        <f>IF(ISERROR(I25/G25),0,I25/G25)</f>
        <v>0.07934594228015975</v>
      </c>
    </row>
    <row r="26" spans="1:11" ht="16.5">
      <c r="A26" s="81"/>
      <c r="C26" s="20"/>
      <c r="D26" s="182"/>
      <c r="E26" s="32"/>
      <c r="F26" s="11"/>
      <c r="G26" s="32"/>
      <c r="H26" s="11"/>
      <c r="I26" s="69"/>
      <c r="J26" s="67"/>
      <c r="K26" s="68"/>
    </row>
    <row r="27" spans="1:11" ht="16.5">
      <c r="A27" s="81">
        <v>1400</v>
      </c>
      <c r="C27" s="157" t="s">
        <v>52</v>
      </c>
      <c r="I27" s="185"/>
      <c r="J27" s="185"/>
      <c r="K27" s="185"/>
    </row>
    <row r="28" spans="1:11" ht="16.5">
      <c r="A28" s="81">
        <v>1410</v>
      </c>
      <c r="C28" s="157" t="s">
        <v>53</v>
      </c>
      <c r="D28" s="182"/>
      <c r="E28" s="83"/>
      <c r="F28" s="30"/>
      <c r="G28" s="83"/>
      <c r="H28" s="11"/>
      <c r="I28" s="69">
        <f>E28-G28</f>
        <v>0</v>
      </c>
      <c r="J28" s="67"/>
      <c r="K28" s="68">
        <f>IF(ISERROR(I28/G28),0,I28/G28)</f>
        <v>0</v>
      </c>
    </row>
    <row r="29" spans="1:11" ht="16.5">
      <c r="A29" s="81">
        <v>1420</v>
      </c>
      <c r="C29" s="20" t="s">
        <v>157</v>
      </c>
      <c r="D29" s="182"/>
      <c r="E29" s="32">
        <v>66000</v>
      </c>
      <c r="F29" s="11"/>
      <c r="G29" s="32">
        <v>66000</v>
      </c>
      <c r="H29" s="11"/>
      <c r="I29" s="69">
        <f>E29-G29</f>
        <v>0</v>
      </c>
      <c r="J29" s="67"/>
      <c r="K29" s="68">
        <f>IF(ISERROR(I29/G29),0,I29/G29)</f>
        <v>0</v>
      </c>
    </row>
    <row r="30" spans="1:11" ht="16.5">
      <c r="A30" s="81"/>
      <c r="C30" s="184" t="s">
        <v>54</v>
      </c>
      <c r="D30" s="182"/>
      <c r="E30" s="80">
        <f>SUM(E28:E29)</f>
        <v>66000</v>
      </c>
      <c r="F30" s="67"/>
      <c r="G30" s="80">
        <f>SUM(G28:G29)</f>
        <v>66000</v>
      </c>
      <c r="H30" s="67"/>
      <c r="I30" s="80">
        <f>SUM(I28:I29)</f>
        <v>0</v>
      </c>
      <c r="J30" s="67"/>
      <c r="K30" s="68"/>
    </row>
    <row r="31" spans="1:11" ht="16.5">
      <c r="A31" s="81"/>
      <c r="C31" s="20"/>
      <c r="D31" s="182"/>
      <c r="E31" s="32"/>
      <c r="F31" s="11"/>
      <c r="G31" s="32"/>
      <c r="H31" s="11"/>
      <c r="I31" s="69"/>
      <c r="J31" s="67"/>
      <c r="K31" s="68"/>
    </row>
    <row r="32" spans="1:10" ht="17.25" thickBot="1">
      <c r="A32" s="81"/>
      <c r="C32" s="157" t="s">
        <v>32</v>
      </c>
      <c r="E32" s="75">
        <f>E18+E23+E25+E30</f>
        <v>5714905</v>
      </c>
      <c r="F32" s="87"/>
      <c r="G32" s="75">
        <f>G18+G23+G25+G30</f>
        <v>6458193</v>
      </c>
      <c r="H32" s="87"/>
      <c r="I32" s="151">
        <f>I18+I23+I25+I30</f>
        <v>-743288</v>
      </c>
      <c r="J32" s="5"/>
    </row>
    <row r="33" spans="1:11" ht="17.25" thickTop="1">
      <c r="A33" s="81"/>
      <c r="E33" s="176" t="s">
        <v>15</v>
      </c>
      <c r="G33" s="176" t="s">
        <v>16</v>
      </c>
      <c r="H33" s="18"/>
      <c r="I33" s="207" t="s">
        <v>14</v>
      </c>
      <c r="J33" s="207"/>
      <c r="K33" s="207"/>
    </row>
    <row r="34" spans="1:11" ht="16.5">
      <c r="A34" s="81"/>
      <c r="C34" s="177" t="s">
        <v>108</v>
      </c>
      <c r="E34" s="142" t="str">
        <f>E7</f>
        <v>98/12/31</v>
      </c>
      <c r="F34" s="143"/>
      <c r="G34" s="142" t="str">
        <f>G7</f>
        <v>97/12/31</v>
      </c>
      <c r="I34" s="179" t="s">
        <v>12</v>
      </c>
      <c r="J34" s="180"/>
      <c r="K34" s="179" t="s">
        <v>13</v>
      </c>
    </row>
    <row r="35" spans="1:9" ht="16.5">
      <c r="A35" s="81">
        <v>2100</v>
      </c>
      <c r="C35" s="157" t="s">
        <v>28</v>
      </c>
      <c r="E35" s="186"/>
      <c r="G35" s="186"/>
      <c r="I35" s="186"/>
    </row>
    <row r="36" spans="1:11" ht="16.5">
      <c r="A36" s="81">
        <v>2110</v>
      </c>
      <c r="C36" s="183" t="s">
        <v>39</v>
      </c>
      <c r="E36" s="38"/>
      <c r="G36" s="38"/>
      <c r="I36" s="117">
        <f aca="true" t="shared" si="2" ref="I36:I43">E36-G36</f>
        <v>0</v>
      </c>
      <c r="J36" s="185"/>
      <c r="K36" s="68">
        <f aca="true" t="shared" si="3" ref="K36:K43">IF(ISERROR(I36/G36),0,I36/G36)</f>
        <v>0</v>
      </c>
    </row>
    <row r="37" spans="1:11" ht="16.5">
      <c r="A37" s="81">
        <v>2120</v>
      </c>
      <c r="C37" s="183" t="s">
        <v>40</v>
      </c>
      <c r="E37" s="83"/>
      <c r="F37" s="187"/>
      <c r="G37" s="83">
        <v>223750</v>
      </c>
      <c r="I37" s="69">
        <f t="shared" si="2"/>
        <v>-223750</v>
      </c>
      <c r="J37" s="185"/>
      <c r="K37" s="68">
        <f t="shared" si="3"/>
        <v>-1</v>
      </c>
    </row>
    <row r="38" spans="1:11" ht="16.5">
      <c r="A38" s="81">
        <v>2130</v>
      </c>
      <c r="C38" s="183" t="s">
        <v>41</v>
      </c>
      <c r="E38" s="30"/>
      <c r="F38" s="187"/>
      <c r="G38" s="30">
        <v>8768</v>
      </c>
      <c r="I38" s="69">
        <f t="shared" si="2"/>
        <v>-8768</v>
      </c>
      <c r="J38" s="185"/>
      <c r="K38" s="68">
        <f t="shared" si="3"/>
        <v>-1</v>
      </c>
    </row>
    <row r="39" spans="1:11" ht="16.5">
      <c r="A39" s="81">
        <v>2140</v>
      </c>
      <c r="C39" s="183" t="s">
        <v>42</v>
      </c>
      <c r="E39" s="30">
        <v>4786</v>
      </c>
      <c r="F39" s="187"/>
      <c r="G39" s="30"/>
      <c r="I39" s="69">
        <f t="shared" si="2"/>
        <v>4786</v>
      </c>
      <c r="J39" s="185"/>
      <c r="K39" s="68">
        <f t="shared" si="3"/>
        <v>0</v>
      </c>
    </row>
    <row r="40" spans="1:11" ht="16.5">
      <c r="A40" s="81">
        <v>2150</v>
      </c>
      <c r="C40" s="183" t="s">
        <v>55</v>
      </c>
      <c r="E40" s="30">
        <v>19952</v>
      </c>
      <c r="F40" s="187"/>
      <c r="G40" s="30"/>
      <c r="I40" s="69">
        <f t="shared" si="2"/>
        <v>19952</v>
      </c>
      <c r="J40" s="185"/>
      <c r="K40" s="68">
        <f t="shared" si="3"/>
        <v>0</v>
      </c>
    </row>
    <row r="41" spans="1:11" ht="16.5">
      <c r="A41" s="81">
        <v>2160</v>
      </c>
      <c r="C41" s="183" t="s">
        <v>43</v>
      </c>
      <c r="E41" s="30"/>
      <c r="F41" s="187"/>
      <c r="G41" s="30"/>
      <c r="I41" s="69">
        <f t="shared" si="2"/>
        <v>0</v>
      </c>
      <c r="J41" s="185"/>
      <c r="K41" s="68">
        <f t="shared" si="3"/>
        <v>0</v>
      </c>
    </row>
    <row r="42" spans="1:11" ht="16.5">
      <c r="A42" s="81">
        <v>2170</v>
      </c>
      <c r="C42" s="183" t="s">
        <v>56</v>
      </c>
      <c r="E42" s="30">
        <v>2465</v>
      </c>
      <c r="F42" s="187"/>
      <c r="G42" s="30"/>
      <c r="I42" s="69">
        <f t="shared" si="2"/>
        <v>2465</v>
      </c>
      <c r="J42" s="185"/>
      <c r="K42" s="68">
        <f t="shared" si="3"/>
        <v>0</v>
      </c>
    </row>
    <row r="43" spans="1:11" ht="16.5">
      <c r="A43" s="81">
        <v>2180</v>
      </c>
      <c r="C43" s="183" t="s">
        <v>44</v>
      </c>
      <c r="E43" s="30">
        <v>3327954</v>
      </c>
      <c r="F43" s="187"/>
      <c r="G43" s="30">
        <v>5328859</v>
      </c>
      <c r="I43" s="69">
        <f t="shared" si="2"/>
        <v>-2000905</v>
      </c>
      <c r="J43" s="185"/>
      <c r="K43" s="68">
        <f t="shared" si="3"/>
        <v>-0.375484695691892</v>
      </c>
    </row>
    <row r="44" spans="1:10" ht="16.5">
      <c r="A44" s="81"/>
      <c r="C44" s="157" t="s">
        <v>33</v>
      </c>
      <c r="E44" s="72">
        <f>SUM(E36:E43)</f>
        <v>3355157</v>
      </c>
      <c r="F44" s="67"/>
      <c r="G44" s="72">
        <f>SUM(G36:G43)</f>
        <v>5561377</v>
      </c>
      <c r="H44" s="67"/>
      <c r="I44" s="72">
        <f>SUM(I36:I43)</f>
        <v>-2206220</v>
      </c>
      <c r="J44" s="11"/>
    </row>
    <row r="45" spans="1:10" ht="16.5">
      <c r="A45" s="81"/>
      <c r="E45" s="31"/>
      <c r="F45" s="12"/>
      <c r="G45" s="31"/>
      <c r="H45" s="12"/>
      <c r="I45" s="31"/>
      <c r="J45" s="12"/>
    </row>
    <row r="46" spans="1:10" ht="16.5">
      <c r="A46" s="81"/>
      <c r="C46" s="183" t="s">
        <v>34</v>
      </c>
      <c r="E46" s="73">
        <f>SUM(E44:E45)</f>
        <v>3355157</v>
      </c>
      <c r="F46" s="74"/>
      <c r="G46" s="73">
        <f>SUM(G44:G45)</f>
        <v>5561377</v>
      </c>
      <c r="H46" s="74"/>
      <c r="I46" s="73">
        <f>SUM(I44:I45)</f>
        <v>-2206220</v>
      </c>
      <c r="J46" s="12"/>
    </row>
    <row r="47" spans="1:10" ht="16.5">
      <c r="A47" s="81"/>
      <c r="E47" s="34"/>
      <c r="F47" s="11"/>
      <c r="G47" s="34"/>
      <c r="H47" s="11"/>
      <c r="I47" s="34"/>
      <c r="J47" s="11"/>
    </row>
    <row r="48" spans="1:10" ht="16.5">
      <c r="A48" s="81">
        <v>3000</v>
      </c>
      <c r="C48" s="183" t="s">
        <v>17</v>
      </c>
      <c r="E48" s="33"/>
      <c r="F48" s="5"/>
      <c r="G48" s="33"/>
      <c r="H48" s="5"/>
      <c r="I48" s="33"/>
      <c r="J48" s="5"/>
    </row>
    <row r="49" spans="1:11" ht="16.5">
      <c r="A49" s="81">
        <v>3100</v>
      </c>
      <c r="C49" s="157" t="s">
        <v>114</v>
      </c>
      <c r="E49" s="69">
        <v>5000000</v>
      </c>
      <c r="F49" s="71"/>
      <c r="G49" s="69">
        <v>5000000</v>
      </c>
      <c r="H49" s="71"/>
      <c r="I49" s="69">
        <f>E49-G49</f>
        <v>0</v>
      </c>
      <c r="J49" s="5"/>
      <c r="K49" s="68">
        <f>IF(ISERROR(I49/G49),0,I49/G49)</f>
        <v>0</v>
      </c>
    </row>
    <row r="50" spans="1:11" ht="16.5">
      <c r="A50" s="81">
        <v>3200</v>
      </c>
      <c r="C50" s="157" t="s">
        <v>111</v>
      </c>
      <c r="E50" s="69"/>
      <c r="F50" s="71"/>
      <c r="G50" s="69">
        <f>'6基金及餘絀變動表'!F11</f>
        <v>0</v>
      </c>
      <c r="H50" s="71"/>
      <c r="I50" s="69">
        <f>E50-G50</f>
        <v>0</v>
      </c>
      <c r="J50" s="5"/>
      <c r="K50" s="68">
        <f>IF(ISERROR(I50/G50),0,I50/G50)</f>
        <v>0</v>
      </c>
    </row>
    <row r="51" spans="1:11" ht="16.5">
      <c r="A51" s="81">
        <v>3200</v>
      </c>
      <c r="C51" s="157" t="s">
        <v>112</v>
      </c>
      <c r="E51" s="69">
        <v>-2640252</v>
      </c>
      <c r="F51" s="71"/>
      <c r="G51" s="69">
        <v>-4103184</v>
      </c>
      <c r="H51" s="71"/>
      <c r="I51" s="69">
        <f>E51-G51</f>
        <v>1462932</v>
      </c>
      <c r="J51" s="5"/>
      <c r="K51" s="68">
        <f>IF(ISERROR(I51/G51),0,I51/G51)</f>
        <v>-0.3565358024402513</v>
      </c>
    </row>
    <row r="52" spans="1:10" ht="16.5">
      <c r="A52" s="81"/>
      <c r="C52" s="157" t="s">
        <v>24</v>
      </c>
      <c r="E52" s="72">
        <f>SUM(E49:E51)</f>
        <v>2359748</v>
      </c>
      <c r="F52" s="67"/>
      <c r="G52" s="72">
        <f>SUM(G49:G51)</f>
        <v>896816</v>
      </c>
      <c r="H52" s="67"/>
      <c r="I52" s="72">
        <f>SUM(I49:I51)</f>
        <v>1462932</v>
      </c>
      <c r="J52" s="11"/>
    </row>
    <row r="53" spans="1:10" ht="16.5">
      <c r="A53" s="81"/>
      <c r="E53" s="34"/>
      <c r="F53" s="11"/>
      <c r="G53" s="13"/>
      <c r="H53" s="11"/>
      <c r="I53" s="13"/>
      <c r="J53" s="11"/>
    </row>
    <row r="54" spans="1:10" ht="17.25" thickBot="1">
      <c r="A54" s="81"/>
      <c r="C54" s="157" t="s">
        <v>107</v>
      </c>
      <c r="E54" s="75">
        <f>E46+E52</f>
        <v>5714905</v>
      </c>
      <c r="F54" s="71"/>
      <c r="G54" s="75">
        <f>G46+G52</f>
        <v>6458193</v>
      </c>
      <c r="H54" s="71"/>
      <c r="I54" s="151">
        <f>I46+I52</f>
        <v>-743288</v>
      </c>
      <c r="J54" s="5"/>
    </row>
    <row r="55" spans="1:9" s="29" customFormat="1" ht="16.5" thickTop="1">
      <c r="A55" s="188"/>
      <c r="E55" s="189"/>
      <c r="G55" s="189"/>
      <c r="I55" s="189"/>
    </row>
    <row r="56" spans="1:9" s="29" customFormat="1" ht="15.75">
      <c r="A56" s="188"/>
      <c r="E56" s="189"/>
      <c r="G56" s="189"/>
      <c r="I56" s="189"/>
    </row>
    <row r="57" spans="1:12" s="29" customFormat="1" ht="16.5">
      <c r="A57" s="204" t="s">
        <v>90</v>
      </c>
      <c r="B57" s="204"/>
      <c r="C57" s="204"/>
      <c r="D57" s="204"/>
      <c r="E57" s="204"/>
      <c r="F57" s="204"/>
      <c r="G57" s="204"/>
      <c r="H57" s="204"/>
      <c r="I57" s="204"/>
      <c r="J57" s="204"/>
      <c r="K57" s="204"/>
      <c r="L57" s="204"/>
    </row>
    <row r="59" spans="1:9" ht="16.5">
      <c r="A59" s="190" t="s">
        <v>96</v>
      </c>
      <c r="B59" s="191"/>
      <c r="C59" s="191"/>
      <c r="D59" s="191"/>
      <c r="E59" s="191"/>
      <c r="F59" s="191"/>
      <c r="G59" s="191"/>
      <c r="H59" s="191"/>
      <c r="I59" s="191"/>
    </row>
  </sheetData>
  <sheetProtection formatCells="0" formatColumns="0" formatRows="0" insertColumns="0" insertRows="0" insertHyperlinks="0" deleteColumns="0" deleteRows="0" selectLockedCells="1" sort="0" autoFilter="0" pivotTables="0"/>
  <mergeCells count="9">
    <mergeCell ref="A1:K1"/>
    <mergeCell ref="A4:L4"/>
    <mergeCell ref="A59:I59"/>
    <mergeCell ref="A57:L57"/>
    <mergeCell ref="A2:K2"/>
    <mergeCell ref="A3:K3"/>
    <mergeCell ref="I6:K6"/>
    <mergeCell ref="G5:H5"/>
    <mergeCell ref="I33:K33"/>
  </mergeCells>
  <printOptions horizontalCentered="1"/>
  <pageMargins left="0.7480314960629921" right="0.7480314960629921" top="0.5905511811023623" bottom="0.5905511811023623" header="0.5118110236220472" footer="0.5118110236220472"/>
  <pageSetup horizontalDpi="600" verticalDpi="600" orientation="landscape" paperSize="9" r:id="rId1"/>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R44"/>
  <sheetViews>
    <sheetView zoomScalePageLayoutView="0" workbookViewId="0" topLeftCell="A20">
      <selection activeCell="L32" sqref="L32"/>
    </sheetView>
  </sheetViews>
  <sheetFormatPr defaultColWidth="9.00390625" defaultRowHeight="16.5"/>
  <cols>
    <col min="1" max="1" width="9.00390625" style="41" customWidth="1"/>
    <col min="2" max="2" width="1.37890625" style="41" customWidth="1"/>
    <col min="3" max="3" width="3.625" style="41" customWidth="1"/>
    <col min="4" max="4" width="13.75390625" style="41" customWidth="1"/>
    <col min="5" max="5" width="1.37890625" style="41" customWidth="1"/>
    <col min="6" max="6" width="12.625" style="157" customWidth="1"/>
    <col min="7" max="7" width="1.25" style="41" customWidth="1"/>
    <col min="8" max="8" width="12.625" style="41" customWidth="1"/>
    <col min="9" max="9" width="1.25" style="41" customWidth="1"/>
    <col min="10" max="10" width="12.625" style="41" customWidth="1"/>
    <col min="11" max="11" width="1.37890625" style="41" customWidth="1"/>
    <col min="12" max="12" width="12.625" style="41" customWidth="1"/>
    <col min="13" max="13" width="1.00390625" style="41" customWidth="1"/>
    <col min="14" max="14" width="8.875" style="41" customWidth="1"/>
    <col min="15" max="15" width="1.75390625" style="41" customWidth="1"/>
    <col min="16" max="16" width="12.625" style="41" customWidth="1"/>
    <col min="17" max="17" width="1.00390625" style="41" customWidth="1"/>
    <col min="18" max="18" width="8.00390625" style="41" bestFit="1" customWidth="1"/>
    <col min="19" max="19" width="1.75390625" style="41" customWidth="1"/>
    <col min="20" max="16384" width="9.00390625" style="41" customWidth="1"/>
  </cols>
  <sheetData>
    <row r="1" spans="1:18" ht="21">
      <c r="A1" s="209" t="s">
        <v>105</v>
      </c>
      <c r="B1" s="209"/>
      <c r="C1" s="209"/>
      <c r="D1" s="209"/>
      <c r="E1" s="209"/>
      <c r="F1" s="209"/>
      <c r="G1" s="209"/>
      <c r="H1" s="209"/>
      <c r="I1" s="209"/>
      <c r="J1" s="209"/>
      <c r="K1" s="209"/>
      <c r="L1" s="210"/>
      <c r="M1" s="210"/>
      <c r="N1" s="210"/>
      <c r="O1" s="210"/>
      <c r="P1" s="210"/>
      <c r="Q1" s="210"/>
      <c r="R1" s="210"/>
    </row>
    <row r="2" spans="1:18" s="14" customFormat="1" ht="16.5">
      <c r="A2" s="206" t="str">
        <f>'[1]3業務報告'!A2</f>
        <v>財團法人                        基金會</v>
      </c>
      <c r="B2" s="206"/>
      <c r="C2" s="206"/>
      <c r="D2" s="206"/>
      <c r="E2" s="206"/>
      <c r="F2" s="206"/>
      <c r="G2" s="206"/>
      <c r="H2" s="206"/>
      <c r="I2" s="206"/>
      <c r="J2" s="206"/>
      <c r="K2" s="206"/>
      <c r="L2" s="206"/>
      <c r="M2" s="206"/>
      <c r="N2" s="206"/>
      <c r="O2" s="206"/>
      <c r="P2" s="206"/>
      <c r="Q2" s="206"/>
      <c r="R2" s="206"/>
    </row>
    <row r="3" spans="1:18" s="14" customFormat="1" ht="16.5">
      <c r="A3" s="206" t="s">
        <v>25</v>
      </c>
      <c r="B3" s="206"/>
      <c r="C3" s="206"/>
      <c r="D3" s="206"/>
      <c r="E3" s="206"/>
      <c r="F3" s="206"/>
      <c r="G3" s="206"/>
      <c r="H3" s="206"/>
      <c r="I3" s="206"/>
      <c r="J3" s="206"/>
      <c r="K3" s="206"/>
      <c r="L3" s="206"/>
      <c r="M3" s="206"/>
      <c r="N3" s="206"/>
      <c r="O3" s="206"/>
      <c r="P3" s="206"/>
      <c r="Q3" s="206"/>
      <c r="R3" s="206"/>
    </row>
    <row r="4" spans="1:18" s="14" customFormat="1" ht="16.5">
      <c r="A4" s="211" t="str">
        <f>"民國"&amp;'[1]3業務報告'!$D$3&amp;"年度"</f>
        <v>民國98年度</v>
      </c>
      <c r="B4" s="211"/>
      <c r="C4" s="211"/>
      <c r="D4" s="211"/>
      <c r="E4" s="211"/>
      <c r="F4" s="211"/>
      <c r="G4" s="211"/>
      <c r="H4" s="212"/>
      <c r="I4" s="211"/>
      <c r="J4" s="211"/>
      <c r="K4" s="211"/>
      <c r="L4" s="211"/>
      <c r="M4" s="210"/>
      <c r="N4" s="210"/>
      <c r="O4" s="210"/>
      <c r="P4" s="210"/>
      <c r="Q4" s="210"/>
      <c r="R4" s="210"/>
    </row>
    <row r="5" spans="4:10" ht="16.5">
      <c r="D5" s="42"/>
      <c r="E5" s="42"/>
      <c r="F5" s="156"/>
      <c r="G5" s="42"/>
      <c r="H5" s="42"/>
      <c r="I5" s="42"/>
      <c r="J5" s="19"/>
    </row>
    <row r="6" spans="4:18" ht="16.5" customHeight="1">
      <c r="D6" s="42"/>
      <c r="E6" s="42"/>
      <c r="L6" s="213" t="s">
        <v>88</v>
      </c>
      <c r="M6" s="213"/>
      <c r="N6" s="213"/>
      <c r="P6" s="213" t="s">
        <v>89</v>
      </c>
      <c r="Q6" s="213"/>
      <c r="R6" s="213"/>
    </row>
    <row r="7" spans="5:18" ht="16.5">
      <c r="E7" s="42"/>
      <c r="F7" s="158" t="s">
        <v>9</v>
      </c>
      <c r="G7" s="44"/>
      <c r="H7" s="43" t="s">
        <v>10</v>
      </c>
      <c r="I7" s="57"/>
      <c r="J7" s="43" t="s">
        <v>11</v>
      </c>
      <c r="L7" s="214"/>
      <c r="M7" s="214"/>
      <c r="N7" s="214"/>
      <c r="P7" s="214"/>
      <c r="Q7" s="214"/>
      <c r="R7" s="214"/>
    </row>
    <row r="8" spans="1:18" ht="16.5">
      <c r="A8" s="154" t="s">
        <v>46</v>
      </c>
      <c r="C8" s="215" t="s">
        <v>8</v>
      </c>
      <c r="D8" s="215"/>
      <c r="E8" s="42"/>
      <c r="F8" s="128" t="str">
        <f>'[1]3業務報告'!$D$3&amp;"年度"</f>
        <v>98年度</v>
      </c>
      <c r="G8" s="155"/>
      <c r="H8" s="128" t="str">
        <f>'[1]3業務報告'!$D$3&amp;"年度"</f>
        <v>98年度</v>
      </c>
      <c r="I8" s="155"/>
      <c r="J8" s="128" t="str">
        <f>'[1]3業務報告'!$D$3-1&amp;"年度"</f>
        <v>97年度</v>
      </c>
      <c r="L8" s="60" t="s">
        <v>128</v>
      </c>
      <c r="M8" s="58"/>
      <c r="N8" s="60" t="s">
        <v>129</v>
      </c>
      <c r="P8" s="60" t="s">
        <v>128</v>
      </c>
      <c r="Q8" s="58"/>
      <c r="R8" s="60" t="s">
        <v>129</v>
      </c>
    </row>
    <row r="9" spans="3:10" ht="16.5">
      <c r="C9" s="45" t="s">
        <v>20</v>
      </c>
      <c r="D9" s="45"/>
      <c r="E9" s="45"/>
      <c r="F9" s="159"/>
      <c r="G9" s="46"/>
      <c r="H9" s="45"/>
      <c r="I9" s="46"/>
      <c r="J9" s="45"/>
    </row>
    <row r="10" spans="1:18" ht="16.5">
      <c r="A10" s="81">
        <v>4100</v>
      </c>
      <c r="C10" s="47"/>
      <c r="D10" s="45" t="s">
        <v>6</v>
      </c>
      <c r="E10" s="47"/>
      <c r="F10" s="39">
        <v>3600000</v>
      </c>
      <c r="G10" s="23"/>
      <c r="H10" s="24">
        <v>4330048</v>
      </c>
      <c r="I10" s="23"/>
      <c r="J10" s="39">
        <v>1641046</v>
      </c>
      <c r="L10" s="62">
        <f aca="true" t="shared" si="0" ref="L10:L16">H10-F10</f>
        <v>730048</v>
      </c>
      <c r="M10" s="63"/>
      <c r="N10" s="68">
        <f aca="true" t="shared" si="1" ref="N10:N16">IF(ISERROR(L10/F10),0,L10/F10)</f>
        <v>0.20279111111111112</v>
      </c>
      <c r="O10" s="71"/>
      <c r="P10" s="62">
        <f aca="true" t="shared" si="2" ref="P10:P16">H10-J10</f>
        <v>2689002</v>
      </c>
      <c r="Q10" s="71"/>
      <c r="R10" s="68">
        <f aca="true" t="shared" si="3" ref="R10:R16">IF(ISERROR(P10/J10),0,P10/J10)</f>
        <v>1.638590264989525</v>
      </c>
    </row>
    <row r="11" spans="1:18" ht="16.5">
      <c r="A11" s="81">
        <v>4200</v>
      </c>
      <c r="C11" s="47"/>
      <c r="D11" s="45" t="s">
        <v>130</v>
      </c>
      <c r="E11" s="47"/>
      <c r="F11" s="24">
        <v>3506000</v>
      </c>
      <c r="G11" s="23"/>
      <c r="H11" s="24">
        <v>8280</v>
      </c>
      <c r="I11" s="23"/>
      <c r="J11" s="24">
        <v>200000</v>
      </c>
      <c r="L11" s="77">
        <f>H11-F11</f>
        <v>-3497720</v>
      </c>
      <c r="M11" s="63"/>
      <c r="N11" s="68">
        <f>IF(ISERROR(L11/F11),0,L11/F11)</f>
        <v>-0.9976383342840844</v>
      </c>
      <c r="O11" s="71"/>
      <c r="P11" s="77">
        <f>H11-J11</f>
        <v>-191720</v>
      </c>
      <c r="Q11" s="71"/>
      <c r="R11" s="68">
        <f>IF(ISERROR(P11/J11),0,P11/J11)</f>
        <v>-0.9586</v>
      </c>
    </row>
    <row r="12" spans="1:18" ht="16.5">
      <c r="A12" s="81">
        <v>4300</v>
      </c>
      <c r="C12" s="47"/>
      <c r="D12" s="45" t="s">
        <v>4</v>
      </c>
      <c r="E12" s="47"/>
      <c r="F12" s="24">
        <v>100000</v>
      </c>
      <c r="G12" s="23"/>
      <c r="H12" s="24">
        <v>52928</v>
      </c>
      <c r="I12" s="23"/>
      <c r="J12" s="24">
        <v>129930</v>
      </c>
      <c r="L12" s="77">
        <f t="shared" si="0"/>
        <v>-47072</v>
      </c>
      <c r="M12" s="63"/>
      <c r="N12" s="68">
        <f t="shared" si="1"/>
        <v>-0.47072</v>
      </c>
      <c r="O12" s="71"/>
      <c r="P12" s="77">
        <f t="shared" si="2"/>
        <v>-77002</v>
      </c>
      <c r="Q12" s="71"/>
      <c r="R12" s="68">
        <f t="shared" si="3"/>
        <v>-0.5926421919495113</v>
      </c>
    </row>
    <row r="13" spans="1:18" ht="16.5">
      <c r="A13" s="81">
        <v>4400</v>
      </c>
      <c r="C13" s="47"/>
      <c r="D13" s="45" t="s">
        <v>5</v>
      </c>
      <c r="E13" s="47"/>
      <c r="F13" s="24"/>
      <c r="G13" s="23"/>
      <c r="H13" s="24"/>
      <c r="I13" s="23"/>
      <c r="J13" s="24"/>
      <c r="L13" s="77">
        <f t="shared" si="0"/>
        <v>0</v>
      </c>
      <c r="M13" s="63"/>
      <c r="N13" s="68">
        <f t="shared" si="1"/>
        <v>0</v>
      </c>
      <c r="O13" s="71"/>
      <c r="P13" s="77">
        <f t="shared" si="2"/>
        <v>0</v>
      </c>
      <c r="Q13" s="71"/>
      <c r="R13" s="68">
        <f t="shared" si="3"/>
        <v>0</v>
      </c>
    </row>
    <row r="14" spans="1:18" ht="16.5">
      <c r="A14" s="81">
        <v>4500</v>
      </c>
      <c r="D14" s="45" t="s">
        <v>3</v>
      </c>
      <c r="E14" s="47"/>
      <c r="F14" s="24"/>
      <c r="G14" s="23"/>
      <c r="H14" s="24"/>
      <c r="I14" s="23"/>
      <c r="J14" s="24"/>
      <c r="L14" s="77">
        <f t="shared" si="0"/>
        <v>0</v>
      </c>
      <c r="M14" s="63"/>
      <c r="N14" s="68">
        <f t="shared" si="1"/>
        <v>0</v>
      </c>
      <c r="O14" s="71"/>
      <c r="P14" s="77">
        <f t="shared" si="2"/>
        <v>0</v>
      </c>
      <c r="Q14" s="71"/>
      <c r="R14" s="68">
        <f t="shared" si="3"/>
        <v>0</v>
      </c>
    </row>
    <row r="15" spans="1:18" ht="16.5">
      <c r="A15" s="81">
        <v>4600</v>
      </c>
      <c r="C15" s="47"/>
      <c r="D15" s="45" t="s">
        <v>131</v>
      </c>
      <c r="E15" s="47"/>
      <c r="F15" s="24"/>
      <c r="G15" s="23"/>
      <c r="H15" s="24"/>
      <c r="I15" s="23"/>
      <c r="J15" s="24"/>
      <c r="L15" s="77">
        <f t="shared" si="0"/>
        <v>0</v>
      </c>
      <c r="M15" s="63"/>
      <c r="N15" s="68">
        <f t="shared" si="1"/>
        <v>0</v>
      </c>
      <c r="O15" s="71"/>
      <c r="P15" s="77">
        <f t="shared" si="2"/>
        <v>0</v>
      </c>
      <c r="Q15" s="71"/>
      <c r="R15" s="68">
        <f t="shared" si="3"/>
        <v>0</v>
      </c>
    </row>
    <row r="16" spans="1:18" ht="16.5">
      <c r="A16" s="81">
        <v>4900</v>
      </c>
      <c r="C16" s="47"/>
      <c r="D16" s="45" t="s">
        <v>7</v>
      </c>
      <c r="E16" s="47"/>
      <c r="F16" s="24"/>
      <c r="G16" s="23"/>
      <c r="H16" s="24">
        <v>2543087</v>
      </c>
      <c r="I16" s="23"/>
      <c r="J16" s="24">
        <v>910841</v>
      </c>
      <c r="L16" s="77">
        <f t="shared" si="0"/>
        <v>2543087</v>
      </c>
      <c r="M16" s="63"/>
      <c r="N16" s="68">
        <f t="shared" si="1"/>
        <v>0</v>
      </c>
      <c r="O16" s="71"/>
      <c r="P16" s="77">
        <f t="shared" si="2"/>
        <v>1632246</v>
      </c>
      <c r="Q16" s="71"/>
      <c r="R16" s="68">
        <f t="shared" si="3"/>
        <v>1.7920207807948918</v>
      </c>
    </row>
    <row r="17" spans="1:18" ht="16.5">
      <c r="A17" s="81"/>
      <c r="C17" s="45"/>
      <c r="D17" s="40" t="s">
        <v>132</v>
      </c>
      <c r="F17" s="64">
        <f>SUM(F10:F16)</f>
        <v>7206000</v>
      </c>
      <c r="G17" s="65"/>
      <c r="H17" s="64">
        <f>SUM(H10:H16)</f>
        <v>6934343</v>
      </c>
      <c r="I17" s="65"/>
      <c r="J17" s="64">
        <f>SUM(J10:J16)</f>
        <v>2881817</v>
      </c>
      <c r="K17" s="63"/>
      <c r="L17" s="150">
        <f>SUM(L10:L16)</f>
        <v>-271657</v>
      </c>
      <c r="N17" s="5"/>
      <c r="O17" s="5"/>
      <c r="P17" s="150">
        <f>SUM(P10:P16)</f>
        <v>4052526</v>
      </c>
      <c r="Q17" s="5"/>
      <c r="R17" s="5"/>
    </row>
    <row r="18" spans="1:18" ht="16.5">
      <c r="A18" s="81"/>
      <c r="C18" s="48"/>
      <c r="D18" s="48"/>
      <c r="E18" s="48"/>
      <c r="F18" s="49"/>
      <c r="G18" s="2"/>
      <c r="H18" s="49"/>
      <c r="I18" s="2"/>
      <c r="J18" s="49"/>
      <c r="L18" s="53"/>
      <c r="N18" s="5"/>
      <c r="O18" s="5"/>
      <c r="P18" s="53"/>
      <c r="Q18" s="5"/>
      <c r="R18" s="5"/>
    </row>
    <row r="19" spans="1:18" ht="16.5">
      <c r="A19" s="81"/>
      <c r="C19" s="45" t="s">
        <v>133</v>
      </c>
      <c r="D19" s="40"/>
      <c r="E19" s="40"/>
      <c r="F19" s="49"/>
      <c r="G19" s="2"/>
      <c r="H19" s="49"/>
      <c r="I19" s="2"/>
      <c r="J19" s="49"/>
      <c r="L19" s="25"/>
      <c r="N19" s="5"/>
      <c r="O19" s="5"/>
      <c r="P19" s="25"/>
      <c r="Q19" s="5"/>
      <c r="R19" s="5"/>
    </row>
    <row r="20" spans="1:18" ht="16.5">
      <c r="A20" s="81">
        <v>5100</v>
      </c>
      <c r="C20" s="40"/>
      <c r="D20" s="40" t="s">
        <v>134</v>
      </c>
      <c r="E20" s="40"/>
      <c r="F20" s="30">
        <v>2404800</v>
      </c>
      <c r="G20" s="2"/>
      <c r="H20" s="49">
        <v>1067426</v>
      </c>
      <c r="I20" s="2"/>
      <c r="J20" s="30">
        <v>789275</v>
      </c>
      <c r="L20" s="77">
        <f aca="true" t="shared" si="4" ref="L20:L27">H20-F20</f>
        <v>-1337374</v>
      </c>
      <c r="M20" s="63"/>
      <c r="N20" s="68">
        <f aca="true" t="shared" si="5" ref="N20:N27">IF(ISERROR(L20/F20),0,L20/F20)</f>
        <v>-0.5561269128409847</v>
      </c>
      <c r="O20" s="71"/>
      <c r="P20" s="77">
        <f aca="true" t="shared" si="6" ref="P20:P27">H20-J20</f>
        <v>278151</v>
      </c>
      <c r="Q20" s="71"/>
      <c r="R20" s="68">
        <f aca="true" t="shared" si="7" ref="R20:R27">IF(ISERROR(P20/J20),0,P20/J20)</f>
        <v>0.352413290678154</v>
      </c>
    </row>
    <row r="21" spans="1:18" ht="16.5">
      <c r="A21" s="81">
        <v>5200</v>
      </c>
      <c r="C21" s="45"/>
      <c r="D21" s="45" t="s">
        <v>135</v>
      </c>
      <c r="E21" s="45"/>
      <c r="F21" s="30">
        <v>922640</v>
      </c>
      <c r="G21" s="2"/>
      <c r="H21" s="49">
        <v>937645</v>
      </c>
      <c r="I21" s="2"/>
      <c r="J21" s="30">
        <v>702770</v>
      </c>
      <c r="L21" s="77">
        <f t="shared" si="4"/>
        <v>15005</v>
      </c>
      <c r="M21" s="63"/>
      <c r="N21" s="68">
        <f t="shared" si="5"/>
        <v>0.016263114540882685</v>
      </c>
      <c r="O21" s="71"/>
      <c r="P21" s="77">
        <f t="shared" si="6"/>
        <v>234875</v>
      </c>
      <c r="Q21" s="71"/>
      <c r="R21" s="68">
        <f t="shared" si="7"/>
        <v>0.33421318496805497</v>
      </c>
    </row>
    <row r="22" spans="1:18" ht="16.5">
      <c r="A22" s="81">
        <v>5300</v>
      </c>
      <c r="C22" s="45"/>
      <c r="D22" s="45" t="s">
        <v>136</v>
      </c>
      <c r="E22" s="45"/>
      <c r="F22" s="30">
        <v>4000000</v>
      </c>
      <c r="G22" s="2"/>
      <c r="H22" s="49">
        <v>3426420</v>
      </c>
      <c r="I22" s="2"/>
      <c r="J22" s="30">
        <v>1757213</v>
      </c>
      <c r="L22" s="77">
        <f t="shared" si="4"/>
        <v>-573580</v>
      </c>
      <c r="M22" s="63"/>
      <c r="N22" s="68">
        <f t="shared" si="5"/>
        <v>-0.143395</v>
      </c>
      <c r="O22" s="71"/>
      <c r="P22" s="77">
        <f t="shared" si="6"/>
        <v>1669207</v>
      </c>
      <c r="Q22" s="71"/>
      <c r="R22" s="68">
        <f t="shared" si="7"/>
        <v>0.9499172837897284</v>
      </c>
    </row>
    <row r="23" spans="1:18" ht="16.5">
      <c r="A23" s="81">
        <v>5400</v>
      </c>
      <c r="C23" s="45"/>
      <c r="D23" s="45" t="s">
        <v>137</v>
      </c>
      <c r="E23" s="45"/>
      <c r="F23" s="30"/>
      <c r="G23" s="2"/>
      <c r="H23" s="30"/>
      <c r="I23" s="2"/>
      <c r="J23" s="30"/>
      <c r="L23" s="77">
        <f>H23-F23</f>
        <v>0</v>
      </c>
      <c r="M23" s="63"/>
      <c r="N23" s="68">
        <f>IF(ISERROR(L23/F23),0,L23/F23)</f>
        <v>0</v>
      </c>
      <c r="O23" s="71"/>
      <c r="P23" s="77">
        <f>H23-J23</f>
        <v>0</v>
      </c>
      <c r="Q23" s="71"/>
      <c r="R23" s="68">
        <f>IF(ISERROR(P23/J23),0,P23/J23)</f>
        <v>0</v>
      </c>
    </row>
    <row r="24" spans="1:18" ht="16.5">
      <c r="A24" s="81">
        <v>5500</v>
      </c>
      <c r="C24" s="45"/>
      <c r="D24" s="45" t="s">
        <v>138</v>
      </c>
      <c r="E24" s="45"/>
      <c r="F24" s="30"/>
      <c r="G24" s="2"/>
      <c r="H24" s="30"/>
      <c r="I24" s="2"/>
      <c r="J24" s="30"/>
      <c r="L24" s="77">
        <f t="shared" si="4"/>
        <v>0</v>
      </c>
      <c r="M24" s="63"/>
      <c r="N24" s="68">
        <f t="shared" si="5"/>
        <v>0</v>
      </c>
      <c r="O24" s="71"/>
      <c r="P24" s="77">
        <f t="shared" si="6"/>
        <v>0</v>
      </c>
      <c r="Q24" s="71"/>
      <c r="R24" s="68">
        <f t="shared" si="7"/>
        <v>0</v>
      </c>
    </row>
    <row r="25" spans="1:18" ht="16.5">
      <c r="A25" s="81">
        <v>5600</v>
      </c>
      <c r="C25" s="45"/>
      <c r="D25" s="45" t="s">
        <v>139</v>
      </c>
      <c r="E25" s="45"/>
      <c r="F25" s="30"/>
      <c r="G25" s="2"/>
      <c r="H25" s="30"/>
      <c r="I25" s="2"/>
      <c r="J25" s="30"/>
      <c r="L25" s="77">
        <f t="shared" si="4"/>
        <v>0</v>
      </c>
      <c r="M25" s="63"/>
      <c r="N25" s="68">
        <f t="shared" si="5"/>
        <v>0</v>
      </c>
      <c r="O25" s="71"/>
      <c r="P25" s="77">
        <f t="shared" si="6"/>
        <v>0</v>
      </c>
      <c r="Q25" s="71"/>
      <c r="R25" s="68">
        <f t="shared" si="7"/>
        <v>0</v>
      </c>
    </row>
    <row r="26" spans="1:18" ht="16.5">
      <c r="A26" s="81">
        <v>5700</v>
      </c>
      <c r="C26" s="45"/>
      <c r="D26" s="45" t="s">
        <v>140</v>
      </c>
      <c r="E26" s="45"/>
      <c r="F26" s="30"/>
      <c r="G26" s="2"/>
      <c r="H26" s="30"/>
      <c r="I26" s="2"/>
      <c r="J26" s="30"/>
      <c r="L26" s="77">
        <f t="shared" si="4"/>
        <v>0</v>
      </c>
      <c r="M26" s="63"/>
      <c r="N26" s="68">
        <f t="shared" si="5"/>
        <v>0</v>
      </c>
      <c r="O26" s="71"/>
      <c r="P26" s="77">
        <f t="shared" si="6"/>
        <v>0</v>
      </c>
      <c r="Q26" s="71"/>
      <c r="R26" s="68">
        <f t="shared" si="7"/>
        <v>0</v>
      </c>
    </row>
    <row r="27" spans="1:18" ht="16.5">
      <c r="A27" s="81">
        <v>5800</v>
      </c>
      <c r="C27" s="45"/>
      <c r="D27" s="45" t="s">
        <v>141</v>
      </c>
      <c r="E27" s="45"/>
      <c r="F27" s="30"/>
      <c r="G27" s="2"/>
      <c r="H27" s="30"/>
      <c r="I27" s="2"/>
      <c r="J27" s="30"/>
      <c r="L27" s="77">
        <f t="shared" si="4"/>
        <v>0</v>
      </c>
      <c r="M27" s="63"/>
      <c r="N27" s="68">
        <f t="shared" si="5"/>
        <v>0</v>
      </c>
      <c r="O27" s="71"/>
      <c r="P27" s="77">
        <f t="shared" si="6"/>
        <v>0</v>
      </c>
      <c r="Q27" s="71"/>
      <c r="R27" s="68">
        <f t="shared" si="7"/>
        <v>0</v>
      </c>
    </row>
    <row r="28" spans="1:18" ht="16.5">
      <c r="A28" s="81"/>
      <c r="C28" s="45"/>
      <c r="D28" s="21" t="s">
        <v>142</v>
      </c>
      <c r="F28" s="64">
        <f>SUM(F20:F27)</f>
        <v>7327440</v>
      </c>
      <c r="G28" s="2"/>
      <c r="H28" s="64">
        <f>SUM(H20:H27)</f>
        <v>5431491</v>
      </c>
      <c r="I28" s="2"/>
      <c r="J28" s="64">
        <f>SUM(J20:J27)</f>
        <v>3249258</v>
      </c>
      <c r="L28" s="150">
        <f>SUM(L20:L27)</f>
        <v>-1895949</v>
      </c>
      <c r="N28" s="5"/>
      <c r="O28" s="5"/>
      <c r="P28" s="150">
        <f>SUM(P20:P27)</f>
        <v>2182233</v>
      </c>
      <c r="Q28" s="5"/>
      <c r="R28" s="5"/>
    </row>
    <row r="29" spans="1:18" ht="16.5">
      <c r="A29" s="81"/>
      <c r="C29" s="45"/>
      <c r="D29" s="45"/>
      <c r="E29" s="40"/>
      <c r="F29" s="50"/>
      <c r="G29" s="2"/>
      <c r="H29" s="50"/>
      <c r="I29" s="2"/>
      <c r="J29" s="50"/>
      <c r="L29" s="50"/>
      <c r="N29" s="5"/>
      <c r="O29" s="5"/>
      <c r="P29" s="50"/>
      <c r="Q29" s="5"/>
      <c r="R29" s="5"/>
    </row>
    <row r="30" spans="1:18" ht="16.5">
      <c r="A30" s="81"/>
      <c r="C30" s="51" t="s">
        <v>143</v>
      </c>
      <c r="D30" s="45"/>
      <c r="E30" s="45"/>
      <c r="F30" s="62">
        <f>F17-F28</f>
        <v>-121440</v>
      </c>
      <c r="G30" s="23"/>
      <c r="H30" s="62">
        <f>H17-H28</f>
        <v>1502852</v>
      </c>
      <c r="I30" s="23"/>
      <c r="J30" s="62">
        <f>J17-J28</f>
        <v>-367441</v>
      </c>
      <c r="L30" s="62">
        <f>L17-L28</f>
        <v>1624292</v>
      </c>
      <c r="N30" s="5"/>
      <c r="O30" s="5"/>
      <c r="P30" s="62">
        <f>P17-P28</f>
        <v>1870293</v>
      </c>
      <c r="Q30" s="5"/>
      <c r="R30" s="5"/>
    </row>
    <row r="31" spans="1:18" ht="16.5">
      <c r="A31" s="81"/>
      <c r="C31" s="51" t="s">
        <v>144</v>
      </c>
      <c r="D31" s="45"/>
      <c r="E31" s="45"/>
      <c r="F31" s="54"/>
      <c r="G31" s="2"/>
      <c r="H31" s="160">
        <v>39920</v>
      </c>
      <c r="I31" s="2"/>
      <c r="J31" s="54"/>
      <c r="L31" s="76">
        <f>H31-F31</f>
        <v>39920</v>
      </c>
      <c r="M31" s="63"/>
      <c r="N31" s="68">
        <f>IF(ISERROR(L31/F31),0,L31/F31)</f>
        <v>0</v>
      </c>
      <c r="O31" s="71"/>
      <c r="P31" s="76">
        <f>H31-J31</f>
        <v>39920</v>
      </c>
      <c r="Q31" s="71"/>
      <c r="R31" s="68">
        <f>IF(ISERROR(P31/J31),0,P31/J31)</f>
        <v>0</v>
      </c>
    </row>
    <row r="32" spans="1:18" ht="17.25" thickBot="1">
      <c r="A32" s="81"/>
      <c r="C32" s="51" t="s">
        <v>145</v>
      </c>
      <c r="D32" s="45"/>
      <c r="E32" s="45"/>
      <c r="F32" s="78">
        <f>SUM(F30:F31)</f>
        <v>-121440</v>
      </c>
      <c r="G32" s="2"/>
      <c r="H32" s="78">
        <f>SUM(H30:H31)</f>
        <v>1542772</v>
      </c>
      <c r="I32" s="2"/>
      <c r="J32" s="78">
        <f>SUM(J30:J31)</f>
        <v>-367441</v>
      </c>
      <c r="L32" s="78">
        <f>SUM(L30:L31)</f>
        <v>1664212</v>
      </c>
      <c r="N32" s="5"/>
      <c r="O32" s="5"/>
      <c r="P32" s="78">
        <f>SUM(P30:P31)</f>
        <v>1910213</v>
      </c>
      <c r="Q32" s="5"/>
      <c r="R32" s="5"/>
    </row>
    <row r="33" spans="1:18" ht="17.25" hidden="1" thickTop="1">
      <c r="A33" s="81"/>
      <c r="C33" s="51" t="s">
        <v>146</v>
      </c>
      <c r="D33" s="45"/>
      <c r="E33" s="45"/>
      <c r="F33" s="53"/>
      <c r="G33" s="2"/>
      <c r="H33" s="53"/>
      <c r="I33" s="2"/>
      <c r="J33" s="53"/>
      <c r="L33" s="77">
        <f>H33-F33</f>
        <v>0</v>
      </c>
      <c r="M33" s="63"/>
      <c r="N33" s="68" t="e">
        <f>L33/F33</f>
        <v>#DIV/0!</v>
      </c>
      <c r="O33" s="71"/>
      <c r="P33" s="77">
        <f>H33-J33</f>
        <v>0</v>
      </c>
      <c r="Q33" s="71"/>
      <c r="R33" s="68" t="e">
        <f>P33/J33</f>
        <v>#DIV/0!</v>
      </c>
    </row>
    <row r="34" spans="1:18" ht="18" hidden="1" thickBot="1" thickTop="1">
      <c r="A34" s="81"/>
      <c r="C34" s="51" t="s">
        <v>147</v>
      </c>
      <c r="D34" s="45"/>
      <c r="E34" s="45"/>
      <c r="F34" s="78">
        <f>SUM(F32:F33)</f>
        <v>-121440</v>
      </c>
      <c r="G34" s="2"/>
      <c r="H34" s="78">
        <f>SUM(H32:H33)</f>
        <v>1542772</v>
      </c>
      <c r="I34" s="2"/>
      <c r="J34" s="78">
        <f>SUM(J32:J33)</f>
        <v>-367441</v>
      </c>
      <c r="L34" s="78">
        <f>SUM(L32:L33)</f>
        <v>1664212</v>
      </c>
      <c r="N34" s="5"/>
      <c r="O34" s="5"/>
      <c r="P34" s="78">
        <f>SUM(P32:P33)</f>
        <v>1910213</v>
      </c>
      <c r="Q34" s="5"/>
      <c r="R34" s="5"/>
    </row>
    <row r="35" spans="1:18" ht="17.25" thickTop="1">
      <c r="A35" s="81"/>
      <c r="C35" s="51"/>
      <c r="D35" s="45"/>
      <c r="E35" s="45"/>
      <c r="F35" s="52"/>
      <c r="G35" s="2"/>
      <c r="H35" s="52"/>
      <c r="I35" s="2"/>
      <c r="J35" s="52"/>
      <c r="N35" s="5"/>
      <c r="O35" s="5"/>
      <c r="P35" s="5"/>
      <c r="Q35" s="5"/>
      <c r="R35" s="5"/>
    </row>
    <row r="36" spans="3:18" ht="16.5">
      <c r="C36" s="216" t="s">
        <v>90</v>
      </c>
      <c r="D36" s="216"/>
      <c r="E36" s="216"/>
      <c r="F36" s="216"/>
      <c r="G36" s="216"/>
      <c r="H36" s="216"/>
      <c r="I36" s="216"/>
      <c r="J36" s="216"/>
      <c r="K36" s="216"/>
      <c r="L36" s="216"/>
      <c r="M36" s="216"/>
      <c r="N36" s="216"/>
      <c r="O36" s="5"/>
      <c r="P36" s="5"/>
      <c r="Q36" s="5"/>
      <c r="R36" s="5"/>
    </row>
    <row r="38" spans="1:12" ht="16.5">
      <c r="A38" s="114" t="s">
        <v>148</v>
      </c>
      <c r="B38" s="114"/>
      <c r="C38" s="190" t="s">
        <v>149</v>
      </c>
      <c r="D38" s="190"/>
      <c r="E38" s="190"/>
      <c r="F38" s="190"/>
      <c r="G38" s="190"/>
      <c r="H38" s="190"/>
      <c r="I38" s="190"/>
      <c r="J38" s="190"/>
      <c r="K38" s="190"/>
      <c r="L38" s="190"/>
    </row>
    <row r="39" spans="1:12" ht="16.5">
      <c r="A39" s="121"/>
      <c r="B39" s="114"/>
      <c r="C39" s="190" t="s">
        <v>150</v>
      </c>
      <c r="D39" s="190"/>
      <c r="E39" s="190"/>
      <c r="F39" s="190"/>
      <c r="G39" s="190"/>
      <c r="H39" s="190"/>
      <c r="I39" s="217"/>
      <c r="J39" s="217"/>
      <c r="K39" s="217"/>
      <c r="L39" s="217"/>
    </row>
    <row r="40" spans="1:8" ht="16.5">
      <c r="A40" s="81"/>
      <c r="C40" s="190" t="s">
        <v>151</v>
      </c>
      <c r="D40" s="217"/>
      <c r="E40" s="217"/>
      <c r="F40" s="217"/>
      <c r="G40" s="217"/>
      <c r="H40" s="217"/>
    </row>
    <row r="41" ht="16.5">
      <c r="A41" s="81"/>
    </row>
    <row r="42" ht="16.5">
      <c r="A42" s="81"/>
    </row>
    <row r="43" ht="16.5">
      <c r="A43" s="81"/>
    </row>
    <row r="44" ht="16.5">
      <c r="A44" s="81"/>
    </row>
  </sheetData>
  <sheetProtection/>
  <mergeCells count="11">
    <mergeCell ref="C8:D8"/>
    <mergeCell ref="C36:N36"/>
    <mergeCell ref="C38:L38"/>
    <mergeCell ref="C39:L39"/>
    <mergeCell ref="C40:H40"/>
    <mergeCell ref="A1:R1"/>
    <mergeCell ref="A2:R2"/>
    <mergeCell ref="A3:R3"/>
    <mergeCell ref="A4:R4"/>
    <mergeCell ref="L6:N7"/>
    <mergeCell ref="P6:R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2"/>
  <sheetViews>
    <sheetView tabSelected="1" zoomScalePageLayoutView="0" workbookViewId="0" topLeftCell="A10">
      <selection activeCell="H14" sqref="H14"/>
    </sheetView>
  </sheetViews>
  <sheetFormatPr defaultColWidth="9.00390625" defaultRowHeight="16.5"/>
  <cols>
    <col min="1" max="1" width="2.75390625" style="6" customWidth="1"/>
    <col min="2" max="2" width="28.375" style="6" customWidth="1"/>
    <col min="3" max="3" width="0.6171875" style="6" customWidth="1"/>
    <col min="4" max="4" width="17.625" style="6" customWidth="1"/>
    <col min="5" max="5" width="0.6171875" style="141" customWidth="1"/>
    <col min="6" max="6" width="17.625" style="6" customWidth="1"/>
    <col min="7" max="7" width="0.875" style="141" customWidth="1"/>
    <col min="8" max="8" width="17.625" style="6" customWidth="1"/>
    <col min="9" max="9" width="0.875" style="6" customWidth="1"/>
    <col min="10" max="10" width="18.625" style="6" customWidth="1"/>
    <col min="11" max="16384" width="9.00390625" style="6" customWidth="1"/>
  </cols>
  <sheetData>
    <row r="1" spans="1:10" s="16" customFormat="1" ht="16.5">
      <c r="A1" s="206" t="str">
        <f>'3業務報告'!A2</f>
        <v>財團法人奇幻文化藝術基金會</v>
      </c>
      <c r="B1" s="206"/>
      <c r="C1" s="206"/>
      <c r="D1" s="206"/>
      <c r="E1" s="206"/>
      <c r="F1" s="206"/>
      <c r="G1" s="206"/>
      <c r="H1" s="206"/>
      <c r="I1" s="206"/>
      <c r="J1" s="206"/>
    </row>
    <row r="2" spans="1:10" s="16" customFormat="1" ht="16.5">
      <c r="A2" s="202" t="s">
        <v>61</v>
      </c>
      <c r="B2" s="202"/>
      <c r="C2" s="202"/>
      <c r="D2" s="202"/>
      <c r="E2" s="202"/>
      <c r="F2" s="202"/>
      <c r="G2" s="202"/>
      <c r="H2" s="202"/>
      <c r="I2" s="202"/>
      <c r="J2" s="202"/>
    </row>
    <row r="3" spans="1:19" s="16" customFormat="1" ht="16.5">
      <c r="A3" s="211" t="str">
        <f>"民國"&amp;'3業務報告'!$D$3&amp;"年度"</f>
        <v>民國98年度</v>
      </c>
      <c r="B3" s="211"/>
      <c r="C3" s="211"/>
      <c r="D3" s="211"/>
      <c r="E3" s="211"/>
      <c r="F3" s="211"/>
      <c r="G3" s="211"/>
      <c r="H3" s="211"/>
      <c r="I3" s="211"/>
      <c r="J3" s="211"/>
      <c r="K3" s="125"/>
      <c r="L3" s="125"/>
      <c r="M3" s="125"/>
      <c r="N3" s="120"/>
      <c r="O3" s="120"/>
      <c r="P3" s="120"/>
      <c r="Q3" s="120"/>
      <c r="R3" s="120"/>
      <c r="S3" s="120"/>
    </row>
    <row r="4" spans="2:10" s="16" customFormat="1" ht="16.5">
      <c r="B4" s="22"/>
      <c r="C4" s="22"/>
      <c r="D4" s="22"/>
      <c r="E4" s="134"/>
      <c r="F4" s="22"/>
      <c r="G4" s="134"/>
      <c r="H4" s="22"/>
      <c r="I4" s="22"/>
      <c r="J4" s="22"/>
    </row>
    <row r="5" spans="2:10" ht="16.5">
      <c r="B5" s="4"/>
      <c r="C5" s="4"/>
      <c r="D5" s="4"/>
      <c r="E5" s="135"/>
      <c r="F5" s="4"/>
      <c r="G5" s="135"/>
      <c r="H5" s="4"/>
      <c r="I5" s="4"/>
      <c r="J5" s="18" t="s">
        <v>30</v>
      </c>
    </row>
    <row r="6" spans="2:10" ht="16.5">
      <c r="B6" s="4"/>
      <c r="C6" s="4"/>
      <c r="D6" s="4"/>
      <c r="E6" s="135"/>
      <c r="F6" s="222" t="s">
        <v>109</v>
      </c>
      <c r="G6" s="222"/>
      <c r="H6" s="222"/>
      <c r="I6" s="66"/>
      <c r="J6" s="3"/>
    </row>
    <row r="7" spans="1:10" ht="16.5">
      <c r="A7" s="218" t="s">
        <v>26</v>
      </c>
      <c r="B7" s="219"/>
      <c r="C7" s="10"/>
      <c r="D7" s="15" t="s">
        <v>45</v>
      </c>
      <c r="E7" s="136"/>
      <c r="F7" s="15" t="s">
        <v>99</v>
      </c>
      <c r="G7" s="136"/>
      <c r="H7" s="15" t="s">
        <v>98</v>
      </c>
      <c r="I7" s="10"/>
      <c r="J7" s="15" t="s">
        <v>60</v>
      </c>
    </row>
    <row r="8" spans="1:10" ht="16.5">
      <c r="A8" s="148">
        <f>'3業務報告'!$D$3-1</f>
        <v>97</v>
      </c>
      <c r="B8" s="132" t="s">
        <v>102</v>
      </c>
      <c r="C8" s="8"/>
      <c r="D8" s="119">
        <v>5000000</v>
      </c>
      <c r="E8" s="118"/>
      <c r="F8" s="119">
        <v>0</v>
      </c>
      <c r="G8" s="118"/>
      <c r="H8" s="119">
        <v>-3735743</v>
      </c>
      <c r="I8" s="118"/>
      <c r="J8" s="117">
        <f>SUM(D8:H8)</f>
        <v>1264257</v>
      </c>
    </row>
    <row r="9" spans="1:10" ht="16.5">
      <c r="A9" s="220" t="s">
        <v>110</v>
      </c>
      <c r="B9" s="221"/>
      <c r="C9" s="8"/>
      <c r="D9" s="24">
        <v>0</v>
      </c>
      <c r="E9" s="124"/>
      <c r="F9" s="24">
        <v>0</v>
      </c>
      <c r="G9" s="144"/>
      <c r="H9" s="24">
        <v>0</v>
      </c>
      <c r="I9" s="97"/>
      <c r="J9" s="77">
        <f>SUM(D9:H9)</f>
        <v>0</v>
      </c>
    </row>
    <row r="10" spans="1:10" s="7" customFormat="1" ht="16.5">
      <c r="A10" s="148">
        <f>'3業務報告'!$D$3-1</f>
        <v>97</v>
      </c>
      <c r="B10" s="132" t="s">
        <v>104</v>
      </c>
      <c r="C10" s="8"/>
      <c r="D10" s="36">
        <v>0</v>
      </c>
      <c r="E10" s="137"/>
      <c r="F10" s="36">
        <v>0</v>
      </c>
      <c r="G10" s="137"/>
      <c r="H10" s="36">
        <v>-367441</v>
      </c>
      <c r="I10" s="37"/>
      <c r="J10" s="147">
        <f>SUM(D10:H10)</f>
        <v>-367441</v>
      </c>
    </row>
    <row r="11" spans="1:10" ht="16.5">
      <c r="A11" s="148">
        <f>'3業務報告'!$D$3-1</f>
        <v>97</v>
      </c>
      <c r="B11" s="132" t="s">
        <v>103</v>
      </c>
      <c r="C11" s="8"/>
      <c r="D11" s="107">
        <f>SUM(D8:D10)</f>
        <v>5000000</v>
      </c>
      <c r="E11" s="124"/>
      <c r="F11" s="77">
        <f>SUM(F8:F10)</f>
        <v>0</v>
      </c>
      <c r="G11" s="144"/>
      <c r="H11" s="77">
        <f>SUM(H8:H10)</f>
        <v>-4103184</v>
      </c>
      <c r="I11" s="97"/>
      <c r="J11" s="106">
        <f>SUM(J8:J10)</f>
        <v>896816</v>
      </c>
    </row>
    <row r="12" spans="1:10" ht="16.5">
      <c r="A12" s="7"/>
      <c r="B12" s="131"/>
      <c r="C12" s="8"/>
      <c r="D12" s="122"/>
      <c r="E12" s="123"/>
      <c r="F12" s="145"/>
      <c r="G12" s="146"/>
      <c r="H12" s="145"/>
      <c r="I12" s="97"/>
      <c r="J12" s="124"/>
    </row>
    <row r="13" spans="1:10" ht="16.5">
      <c r="A13" s="220" t="s">
        <v>110</v>
      </c>
      <c r="B13" s="221"/>
      <c r="C13" s="8"/>
      <c r="D13" s="24">
        <v>0</v>
      </c>
      <c r="E13" s="124"/>
      <c r="F13" s="24">
        <v>0</v>
      </c>
      <c r="G13" s="144"/>
      <c r="H13" s="24">
        <v>0</v>
      </c>
      <c r="I13" s="97"/>
      <c r="J13" s="77">
        <f>SUM(D13:H13)</f>
        <v>0</v>
      </c>
    </row>
    <row r="14" spans="1:10" ht="16.5">
      <c r="A14" s="149">
        <f>'3業務報告'!$D$3</f>
        <v>98</v>
      </c>
      <c r="B14" s="133" t="s">
        <v>104</v>
      </c>
      <c r="C14" s="8"/>
      <c r="D14" s="36">
        <v>0</v>
      </c>
      <c r="E14" s="137"/>
      <c r="F14" s="35">
        <v>0</v>
      </c>
      <c r="G14" s="137"/>
      <c r="H14" s="37">
        <v>1462932</v>
      </c>
      <c r="I14" s="37"/>
      <c r="J14" s="147">
        <f>SUM(D14:H14)</f>
        <v>1462932</v>
      </c>
    </row>
    <row r="15" spans="1:10" s="29" customFormat="1" ht="17.25" thickBot="1">
      <c r="A15" s="149">
        <f>'3業務報告'!$D$3</f>
        <v>98</v>
      </c>
      <c r="B15" s="133" t="s">
        <v>103</v>
      </c>
      <c r="C15" s="8"/>
      <c r="D15" s="116">
        <f>SUM(D11:D14)</f>
        <v>5000000</v>
      </c>
      <c r="E15" s="138">
        <f>SUM(E11-E13+E14)</f>
        <v>0</v>
      </c>
      <c r="F15" s="116">
        <f>SUM(F11:F14)</f>
        <v>0</v>
      </c>
      <c r="G15" s="138">
        <f>SUM(G11-G13+G14)</f>
        <v>0</v>
      </c>
      <c r="H15" s="116">
        <f>SUM(H11:H14)</f>
        <v>-2640252</v>
      </c>
      <c r="I15" s="35"/>
      <c r="J15" s="116">
        <f>SUM(J11:J14)</f>
        <v>2359748</v>
      </c>
    </row>
    <row r="16" spans="2:10" ht="17.25" thickTop="1">
      <c r="B16" s="27"/>
      <c r="C16" s="27"/>
      <c r="D16" s="26"/>
      <c r="E16" s="139"/>
      <c r="F16" s="26"/>
      <c r="G16" s="139"/>
      <c r="H16" s="26"/>
      <c r="I16" s="26"/>
      <c r="J16" s="28"/>
    </row>
    <row r="17" spans="2:10" ht="16.5">
      <c r="B17" s="8"/>
      <c r="C17" s="8"/>
      <c r="D17" s="9"/>
      <c r="E17" s="140"/>
      <c r="F17" s="9"/>
      <c r="G17" s="140"/>
      <c r="H17" s="9"/>
      <c r="I17" s="9"/>
      <c r="J17" s="9"/>
    </row>
    <row r="20" spans="2:11" ht="16.5">
      <c r="B20" s="197" t="s">
        <v>90</v>
      </c>
      <c r="C20" s="197"/>
      <c r="D20" s="197"/>
      <c r="E20" s="197"/>
      <c r="F20" s="197"/>
      <c r="G20" s="197"/>
      <c r="H20" s="197"/>
      <c r="I20" s="197"/>
      <c r="J20" s="197"/>
      <c r="K20" s="111"/>
    </row>
    <row r="22" spans="2:11" ht="16.5" customHeight="1">
      <c r="B22" s="190" t="s">
        <v>106</v>
      </c>
      <c r="C22" s="195"/>
      <c r="D22" s="195"/>
      <c r="E22" s="195"/>
      <c r="F22" s="195"/>
      <c r="G22" s="195"/>
      <c r="H22" s="195"/>
      <c r="I22" s="195"/>
      <c r="J22" s="195"/>
      <c r="K22" s="115"/>
    </row>
  </sheetData>
  <sheetProtection/>
  <mergeCells count="9">
    <mergeCell ref="A1:J1"/>
    <mergeCell ref="A2:J2"/>
    <mergeCell ref="A3:J3"/>
    <mergeCell ref="B22:J22"/>
    <mergeCell ref="B20:J20"/>
    <mergeCell ref="A7:B7"/>
    <mergeCell ref="A13:B13"/>
    <mergeCell ref="A9:B9"/>
    <mergeCell ref="F6:H6"/>
  </mergeCells>
  <printOptions horizontalCentered="1"/>
  <pageMargins left="0.5511811023622047" right="0.5511811023622047" top="1.15" bottom="0.1968503937007874" header="0.89"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hsieh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EverShine</dc:creator>
  <cp:keywords/>
  <dc:description/>
  <cp:lastModifiedBy>Ariel</cp:lastModifiedBy>
  <cp:lastPrinted>2010-01-08T10:13:04Z</cp:lastPrinted>
  <dcterms:created xsi:type="dcterms:W3CDTF">2001-10-19T05:11:03Z</dcterms:created>
  <dcterms:modified xsi:type="dcterms:W3CDTF">2011-04-15T02:46:14Z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574211104</vt:i4>
  </property>
  <property fmtid="{D5CDD505-2E9C-101B-9397-08002B2CF9AE}" pid="3" name="_EmailSubject">
    <vt:lpwstr/>
  </property>
  <property fmtid="{D5CDD505-2E9C-101B-9397-08002B2CF9AE}" pid="4" name="_AuthorEmail">
    <vt:lpwstr>karlos928@pchome.com.tw</vt:lpwstr>
  </property>
  <property fmtid="{D5CDD505-2E9C-101B-9397-08002B2CF9AE}" pid="5" name="_AuthorEmailDisplayName">
    <vt:lpwstr>彥楨</vt:lpwstr>
  </property>
  <property fmtid="{D5CDD505-2E9C-101B-9397-08002B2CF9AE}" pid="6" name="_ReviewingToolsShownOnce">
    <vt:lpwstr/>
  </property>
</Properties>
</file>